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24226"/>
  <mc:AlternateContent xmlns:mc="http://schemas.openxmlformats.org/markup-compatibility/2006">
    <mc:Choice Requires="x15">
      <x15ac:absPath xmlns:x15ac="http://schemas.microsoft.com/office/spreadsheetml/2010/11/ac" url="https://varstecllc.sharepoint.com/sites/VarStecPowerSolutions/Shared Documents/Spreadsheet Tools/"/>
    </mc:Choice>
  </mc:AlternateContent>
  <xr:revisionPtr revIDLastSave="3310" documentId="8_{88CA34F5-977F-4AAE-ACC0-BE4B76FB8749}" xr6:coauthVersionLast="47" xr6:coauthVersionMax="47" xr10:uidLastSave="{750A6522-0D89-48B6-9F89-9DB8DD3F4980}"/>
  <bookViews>
    <workbookView xWindow="-120" yWindow="-120" windowWidth="29040" windowHeight="15720" tabRatio="678" xr2:uid="{B632598A-E0F5-4192-BD05-2A4920034205}"/>
  </bookViews>
  <sheets>
    <sheet name="Technical Overview" sheetId="6" r:id="rId1"/>
    <sheet name="Single Ended Substation" sheetId="7" r:id="rId2"/>
    <sheet name="Double Ended Substation" sheetId="12" r:id="rId3"/>
    <sheet name="Formulas" sheetId="11" r:id="rId4"/>
    <sheet name="Breakers S1 Cap Switching" sheetId="8" r:id="rId5"/>
    <sheet name="Breakers S2 Cap Switching" sheetId="9" r:id="rId6"/>
    <sheet name="Capacitor Switches" sheetId="10" r:id="rId7"/>
  </sheets>
  <definedNames>
    <definedName name="_xlnm.Print_Area" localSheetId="2">'Double Ended Substation'!$B$2:$AP$49,'Double Ended Substation'!$AR$2:$CF$49,'Double Ended Substation'!$B$51:$AP$98</definedName>
    <definedName name="_xlnm.Print_Area" localSheetId="1">'Single Ended Substation'!$B$2:$AP$49,'Single Ended Substation'!$AR$2:$CF$49,'Single Ended Substation'!$B$51:$AP$98</definedName>
    <definedName name="_xlnm.Print_Area" localSheetId="0">'Technical Overview'!$B$2:$AP$49,'Technical Overview'!$AR$2:$CF$49,'Technical Overview'!$B$51:$AP$98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L3" i="12" l="1" a="1"/>
  <c r="CL3" i="12" s="1"/>
  <c r="CM10" i="12" s="1"/>
  <c r="CL2" i="12" a="1"/>
  <c r="CL2" i="12" s="1"/>
  <c r="CM9" i="12" s="1"/>
  <c r="AL41" i="12"/>
  <c r="AH41" i="12"/>
  <c r="AL40" i="12"/>
  <c r="AH40" i="12"/>
  <c r="AL39" i="12"/>
  <c r="AH39" i="12"/>
  <c r="AL38" i="12"/>
  <c r="AH38" i="12"/>
  <c r="AL37" i="12"/>
  <c r="AH37" i="12"/>
  <c r="AL36" i="12"/>
  <c r="AH36" i="12"/>
  <c r="AL35" i="12"/>
  <c r="AH35" i="12"/>
  <c r="AL34" i="12"/>
  <c r="AH34" i="12"/>
  <c r="O41" i="12"/>
  <c r="K41" i="12"/>
  <c r="O40" i="12"/>
  <c r="K40" i="12"/>
  <c r="O39" i="12"/>
  <c r="K39" i="12"/>
  <c r="O38" i="12"/>
  <c r="K38" i="12"/>
  <c r="O37" i="12"/>
  <c r="K37" i="12"/>
  <c r="O36" i="12"/>
  <c r="K36" i="12"/>
  <c r="O35" i="12"/>
  <c r="K35" i="12"/>
  <c r="O34" i="12"/>
  <c r="K34" i="12"/>
  <c r="CM13" i="12"/>
  <c r="CM13" i="7"/>
  <c r="CL2" i="7" a="1"/>
  <c r="CL2" i="7" s="1"/>
  <c r="CM9" i="7" s="1"/>
  <c r="O38" i="7"/>
  <c r="O39" i="7"/>
  <c r="O40" i="7"/>
  <c r="O41" i="7"/>
  <c r="O42" i="7"/>
  <c r="O43" i="7"/>
  <c r="O37" i="7"/>
  <c r="O36" i="7"/>
  <c r="CM12" i="12" l="1"/>
  <c r="CM11" i="12"/>
  <c r="EA10" i="12"/>
  <c r="CM12" i="7"/>
  <c r="CM18" i="7" s="1"/>
  <c r="BF12" i="7" s="1"/>
  <c r="BF9" i="7"/>
  <c r="K38" i="7"/>
  <c r="K39" i="7"/>
  <c r="K40" i="7"/>
  <c r="K41" i="7"/>
  <c r="K42" i="7"/>
  <c r="K43" i="7"/>
  <c r="K37" i="7"/>
  <c r="K36" i="7"/>
  <c r="EA9" i="12" l="1"/>
  <c r="BF10" i="12" s="1"/>
  <c r="CM18" i="12"/>
  <c r="BF9" i="12"/>
  <c r="CM15" i="7"/>
  <c r="BF11" i="7" s="1"/>
  <c r="BF10" i="7"/>
  <c r="BL9" i="7" s="1"/>
  <c r="BA21" i="7"/>
  <c r="CM15" i="12" l="1"/>
  <c r="BF11" i="12" s="1"/>
  <c r="BL9" i="12"/>
  <c r="CM21" i="7"/>
  <c r="BF13" i="7" s="1"/>
  <c r="BA22" i="7" s="1"/>
  <c r="BA21" i="12"/>
  <c r="CM21" i="12"/>
  <c r="BF13" i="12" s="1"/>
  <c r="BA22" i="12" s="1"/>
  <c r="BF12" i="12"/>
  <c r="CI24" i="7" l="1"/>
  <c r="AS15" i="7"/>
  <c r="AS15" i="12"/>
  <c r="CI24" i="1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<sst xmlns="http://schemas.openxmlformats.org/spreadsheetml/2006/main" count="207" uniqueCount="104">
  <si>
    <t>VarStec Power Solutions, LLC</t>
  </si>
  <si>
    <t>PO Box 942</t>
  </si>
  <si>
    <t>Saratoga Springs, NY 12866</t>
  </si>
  <si>
    <t>518.369.7589</t>
  </si>
  <si>
    <t>Info@VarStec.com</t>
  </si>
  <si>
    <t>2 | P a g e</t>
  </si>
  <si>
    <t>3 | P a g e</t>
  </si>
  <si>
    <t>4 | P a g e</t>
  </si>
  <si>
    <t>📜 PROJECT DETAILS</t>
  </si>
  <si>
    <t xml:space="preserve"> </t>
  </si>
  <si>
    <t>January 18, 2026</t>
  </si>
  <si>
    <t>Project Name:</t>
  </si>
  <si>
    <t>Enter Project Name</t>
  </si>
  <si>
    <t>VarStec SO #:</t>
  </si>
  <si>
    <t>Enter SO Number</t>
  </si>
  <si>
    <t>Customer PO #:</t>
  </si>
  <si>
    <t xml:space="preserve">Enter Customer PO # </t>
  </si>
  <si>
    <t>Rev 1</t>
  </si>
  <si>
    <t>Tag #:</t>
  </si>
  <si>
    <t>🧮 PURPOSE OF ANALYSIS</t>
  </si>
  <si>
    <t>🧮 CAPACITOR BANK &amp; SYSTEM DATA</t>
  </si>
  <si>
    <t>System Frequency(Hz):</t>
  </si>
  <si>
    <t>Maximum System Over-voltage (%):</t>
  </si>
  <si>
    <t>KVAR Rating</t>
  </si>
  <si>
    <t>Internal Inductance of Capacitor Stage (µH):</t>
  </si>
  <si>
    <t>Outrush Reactor on Feeder or Incoming (µH):</t>
  </si>
  <si>
    <t>🧮 ANALYSIS RESULTS</t>
  </si>
  <si>
    <r>
      <t>System Voltage (kV</t>
    </r>
    <r>
      <rPr>
        <vertAlign val="subscript"/>
        <sz val="11"/>
        <color theme="1"/>
        <rFont val="Calibri"/>
        <family val="2"/>
        <scheme val="minor"/>
      </rPr>
      <t>LL</t>
    </r>
    <r>
      <rPr>
        <sz val="11"/>
        <color theme="1"/>
        <rFont val="Calibri"/>
        <family val="2"/>
        <scheme val="minor"/>
      </rPr>
      <t>):</t>
    </r>
  </si>
  <si>
    <r>
      <t>Capacitor Bank Feeder Inductance (</t>
    </r>
    <r>
      <rPr>
        <sz val="11"/>
        <color theme="1"/>
        <rFont val="Calibri"/>
        <family val="2"/>
      </rPr>
      <t>µ</t>
    </r>
    <r>
      <rPr>
        <sz val="11"/>
        <color theme="1"/>
        <rFont val="Calibri"/>
        <family val="2"/>
        <scheme val="minor"/>
      </rPr>
      <t>H):</t>
    </r>
  </si>
  <si>
    <t>Bus work Inductance Between Stages (µH):</t>
  </si>
  <si>
    <t>Transient Limiting Inductor
(µH)</t>
  </si>
  <si>
    <t>Capacitor Bank Switching Inrush Analysis Tool</t>
  </si>
  <si>
    <r>
      <t>Nominal Stage Current (amps)</t>
    </r>
    <r>
      <rPr>
        <b/>
        <vertAlign val="superscript"/>
        <sz val="10"/>
        <color theme="1"/>
        <rFont val="Calibri"/>
        <family val="2"/>
        <scheme val="minor"/>
      </rPr>
      <t>2</t>
    </r>
  </si>
  <si>
    <t>Capacitor Bank Neutral Connection:</t>
  </si>
  <si>
    <t>Ungrounded</t>
  </si>
  <si>
    <t>Stage
#</t>
  </si>
  <si>
    <t>Capacitor - Maximum Positive Tolerance (%):</t>
  </si>
  <si>
    <t>Technical Overview &amp; Standards Compliance</t>
  </si>
  <si>
    <r>
      <t xml:space="preserve">Capacitance
</t>
    </r>
    <r>
      <rPr>
        <sz val="10"/>
        <color theme="1"/>
        <rFont val="Calibri"/>
        <family val="2"/>
      </rPr>
      <t>µF</t>
    </r>
  </si>
  <si>
    <t>Capacitor Bank Stage Ratings</t>
  </si>
  <si>
    <t>Required Margin to Breaker Rating:</t>
  </si>
  <si>
    <t>Total Inductance from Capacitor Bank Feeder Connection (at bus) to Fault Location:</t>
  </si>
  <si>
    <r>
      <t>L</t>
    </r>
    <r>
      <rPr>
        <vertAlign val="subscript"/>
        <sz val="11"/>
        <color theme="1"/>
        <rFont val="Calibri"/>
        <family val="2"/>
        <scheme val="minor"/>
      </rPr>
      <t>bank</t>
    </r>
    <r>
      <rPr>
        <sz val="11"/>
        <color theme="1"/>
        <rFont val="Calibri"/>
        <family val="2"/>
        <scheme val="minor"/>
      </rPr>
      <t>:</t>
    </r>
  </si>
  <si>
    <r>
      <t>The equivalent inductance, L</t>
    </r>
    <r>
      <rPr>
        <vertAlign val="subscript"/>
        <sz val="10"/>
        <color theme="1"/>
        <rFont val="Calibri"/>
        <family val="2"/>
        <scheme val="minor"/>
      </rPr>
      <t>bank</t>
    </r>
    <r>
      <rPr>
        <sz val="10"/>
        <color theme="1"/>
        <rFont val="Calibri"/>
        <family val="2"/>
        <scheme val="minor"/>
      </rPr>
      <t xml:space="preserve"> is calculated as the parallel combination of all energized capacitor stages. A stage is included only if its kVAR rating in column E is greater than zero and its corresponding inductance in column H is greater than zero. For each qualifying stage, the total series inductance used in the calculation is the sum of the stage inductance (column H), the bus work inductance between stages (cell AM27), and the internal inductance of the capacitors and capacitor branch for each stage (cell AM28). The equivalent inductance is then determined using the standard parallel inductance relationship, Leq = 1 / Σ(1 / Ltotal,stage). If no stages meet the inclusion criteria, the resulting equivalent inductance is returned as zero.</t>
    </r>
  </si>
  <si>
    <r>
      <t>L</t>
    </r>
    <r>
      <rPr>
        <vertAlign val="subscript"/>
        <sz val="11"/>
        <color theme="1"/>
        <rFont val="Calibri"/>
        <family val="2"/>
        <scheme val="minor"/>
      </rPr>
      <t>total</t>
    </r>
    <r>
      <rPr>
        <sz val="11"/>
        <color theme="1"/>
        <rFont val="Calibri"/>
        <family val="2"/>
        <scheme val="minor"/>
      </rPr>
      <t>:</t>
    </r>
  </si>
  <si>
    <r>
      <t>The total inductance, L</t>
    </r>
    <r>
      <rPr>
        <vertAlign val="subscript"/>
        <sz val="10"/>
        <color theme="1"/>
        <rFont val="Calibri"/>
        <family val="2"/>
        <scheme val="minor"/>
      </rPr>
      <t>total,</t>
    </r>
    <r>
      <rPr>
        <sz val="10"/>
        <color theme="1"/>
        <rFont val="Calibri"/>
        <family val="2"/>
        <scheme val="minor"/>
      </rPr>
      <t xml:space="preserve"> to the fault location includes the capacitor bank feeder inductance, outrush reactor inductance, L</t>
    </r>
    <r>
      <rPr>
        <vertAlign val="subscript"/>
        <sz val="10"/>
        <color theme="1"/>
        <rFont val="Calibri"/>
        <family val="2"/>
        <scheme val="minor"/>
      </rPr>
      <t>bank</t>
    </r>
    <r>
      <rPr>
        <sz val="10"/>
        <color theme="1"/>
        <rFont val="Calibri"/>
        <family val="2"/>
        <scheme val="minor"/>
      </rPr>
      <t xml:space="preserve"> inductance, and the total inductance from the capacitor bank feeder connection (at the bus) to the fault location.</t>
    </r>
  </si>
  <si>
    <t>Feeder Breaker Details for Breaker Seeing Outrush Current ("Victim Breaker Ratings")</t>
  </si>
  <si>
    <t>Technology:</t>
  </si>
  <si>
    <t>Close &amp; Latch Rating (kA Peak):</t>
  </si>
  <si>
    <t>Rated Short-Circuit Current (kA RMS Sym):</t>
  </si>
  <si>
    <r>
      <t>C</t>
    </r>
    <r>
      <rPr>
        <vertAlign val="subscript"/>
        <sz val="11"/>
        <color theme="1"/>
        <rFont val="Calibri"/>
        <family val="2"/>
        <scheme val="minor"/>
      </rPr>
      <t>total</t>
    </r>
    <r>
      <rPr>
        <sz val="11"/>
        <color theme="1"/>
        <rFont val="Calibri"/>
        <family val="2"/>
        <scheme val="minor"/>
      </rPr>
      <t>:</t>
    </r>
  </si>
  <si>
    <r>
      <t>V</t>
    </r>
    <r>
      <rPr>
        <vertAlign val="subscript"/>
        <sz val="11"/>
        <color theme="1"/>
        <rFont val="Calibri"/>
        <family val="2"/>
        <scheme val="minor"/>
      </rPr>
      <t>peak</t>
    </r>
    <r>
      <rPr>
        <sz val="11"/>
        <color theme="1"/>
        <rFont val="Calibri"/>
        <family val="2"/>
        <scheme val="minor"/>
      </rPr>
      <t>:</t>
    </r>
  </si>
  <si>
    <t>kV</t>
  </si>
  <si>
    <t>µH</t>
  </si>
  <si>
    <t>Line to neutral peak voltage plus Over-voltage factor</t>
  </si>
  <si>
    <r>
      <t>I</t>
    </r>
    <r>
      <rPr>
        <vertAlign val="subscript"/>
        <sz val="11"/>
        <color theme="1"/>
        <rFont val="Calibri"/>
        <family val="2"/>
        <scheme val="minor"/>
      </rPr>
      <t>peak</t>
    </r>
    <r>
      <rPr>
        <sz val="11"/>
        <color theme="1"/>
        <rFont val="Calibri"/>
        <family val="2"/>
        <scheme val="minor"/>
      </rPr>
      <t>(kA):</t>
    </r>
  </si>
  <si>
    <r>
      <rPr>
        <i/>
        <sz val="16"/>
        <color theme="1"/>
        <rFont val="Calibri"/>
        <family val="2"/>
        <scheme val="minor"/>
      </rPr>
      <t>f</t>
    </r>
    <r>
      <rPr>
        <vertAlign val="subscript"/>
        <sz val="11"/>
        <color theme="1"/>
        <rFont val="Calibri"/>
        <family val="2"/>
        <scheme val="minor"/>
      </rPr>
      <t>outrush</t>
    </r>
    <r>
      <rPr>
        <sz val="11"/>
        <color theme="1"/>
        <rFont val="Calibri"/>
        <family val="2"/>
        <scheme val="minor"/>
      </rPr>
      <t xml:space="preserve"> (Hz)</t>
    </r>
    <r>
      <rPr>
        <sz val="12"/>
        <color theme="1"/>
        <rFont val="Calibri"/>
        <family val="2"/>
        <scheme val="minor"/>
      </rPr>
      <t>:</t>
    </r>
    <r>
      <rPr>
        <sz val="11"/>
        <color theme="1"/>
        <rFont val="Calibri"/>
        <family val="2"/>
        <scheme val="minor"/>
      </rPr>
      <t xml:space="preserve"> </t>
    </r>
  </si>
  <si>
    <t>Product (I x f):</t>
  </si>
  <si>
    <t>kAHz</t>
  </si>
  <si>
    <t>µf</t>
  </si>
  <si>
    <r>
      <t>Total Capacitance (C</t>
    </r>
    <r>
      <rPr>
        <vertAlign val="subscript"/>
        <sz val="11"/>
        <color theme="1"/>
        <rFont val="Calibri"/>
        <family val="2"/>
        <scheme val="minor"/>
      </rPr>
      <t>total</t>
    </r>
    <r>
      <rPr>
        <sz val="11"/>
        <color theme="1"/>
        <rFont val="Calibri"/>
        <family val="2"/>
        <scheme val="minor"/>
      </rPr>
      <t>):</t>
    </r>
  </si>
  <si>
    <r>
      <t>Total Loop Inductance to Fault (L</t>
    </r>
    <r>
      <rPr>
        <vertAlign val="subscript"/>
        <sz val="11"/>
        <color theme="1"/>
        <rFont val="Calibri"/>
        <family val="2"/>
        <scheme val="minor"/>
      </rPr>
      <t>total</t>
    </r>
    <r>
      <rPr>
        <sz val="11"/>
        <color theme="1"/>
        <rFont val="Calibri"/>
        <family val="2"/>
        <scheme val="minor"/>
      </rPr>
      <t>):</t>
    </r>
  </si>
  <si>
    <r>
      <t>Peak Outrush Current (I</t>
    </r>
    <r>
      <rPr>
        <vertAlign val="subscript"/>
        <sz val="11"/>
        <color theme="1"/>
        <rFont val="Calibri"/>
        <family val="2"/>
        <scheme val="minor"/>
      </rPr>
      <t>peak</t>
    </r>
    <r>
      <rPr>
        <sz val="11"/>
        <color theme="1"/>
        <rFont val="Calibri"/>
        <family val="2"/>
        <scheme val="minor"/>
      </rPr>
      <t>):</t>
    </r>
  </si>
  <si>
    <t>kA</t>
  </si>
  <si>
    <r>
      <t>Outrush Frequency (f</t>
    </r>
    <r>
      <rPr>
        <vertAlign val="subscript"/>
        <sz val="11"/>
        <color theme="1"/>
        <rFont val="Calibri"/>
        <family val="2"/>
        <scheme val="minor"/>
      </rPr>
      <t>outrush</t>
    </r>
    <r>
      <rPr>
        <sz val="11"/>
        <color theme="1"/>
        <rFont val="Calibri"/>
        <family val="2"/>
        <scheme val="minor"/>
      </rPr>
      <t>):</t>
    </r>
  </si>
  <si>
    <t>Hz</t>
  </si>
  <si>
    <r>
      <t xml:space="preserve">Product (I x </t>
    </r>
    <r>
      <rPr>
        <sz val="12"/>
        <color theme="1"/>
        <rFont val="Calibri"/>
        <family val="2"/>
        <scheme val="minor"/>
      </rPr>
      <t>f</t>
    </r>
    <r>
      <rPr>
        <sz val="11"/>
        <color theme="1"/>
        <rFont val="Calibri"/>
        <family val="2"/>
        <scheme val="minor"/>
      </rPr>
      <t>):</t>
    </r>
  </si>
  <si>
    <t>Parallel Sum of all capacitors + capacitance tolerance</t>
  </si>
  <si>
    <t>Capacitive Switching Class:</t>
  </si>
  <si>
    <t>Notes:</t>
  </si>
  <si>
    <r>
      <t>Rated Back-to-Back Inrush Current (amps-peak)</t>
    </r>
    <r>
      <rPr>
        <vertAlign val="superscript"/>
        <sz val="11"/>
        <color theme="1"/>
        <rFont val="Calibri"/>
        <family val="2"/>
        <scheme val="minor"/>
      </rPr>
      <t>a</t>
    </r>
    <r>
      <rPr>
        <sz val="11"/>
        <color theme="1"/>
        <rFont val="Calibri"/>
        <family val="2"/>
        <scheme val="minor"/>
      </rPr>
      <t>:</t>
    </r>
  </si>
  <si>
    <r>
      <t>Rated Back-to-Back Inrush Frequency (kHz)</t>
    </r>
    <r>
      <rPr>
        <vertAlign val="superscript"/>
        <sz val="11"/>
        <color theme="1"/>
        <rFont val="Calibri"/>
        <family val="2"/>
        <scheme val="minor"/>
      </rPr>
      <t>a</t>
    </r>
    <r>
      <rPr>
        <sz val="11"/>
        <color theme="1"/>
        <rFont val="Calibri"/>
        <family val="2"/>
        <scheme val="minor"/>
      </rPr>
      <t>:</t>
    </r>
  </si>
  <si>
    <r>
      <t>Victim Breaker Pass/Fail Evaluation</t>
    </r>
    <r>
      <rPr>
        <b/>
        <vertAlign val="superscript"/>
        <sz val="14"/>
        <color rgb="FF00B0F0"/>
        <rFont val="Calibri"/>
        <family val="2"/>
        <scheme val="minor"/>
      </rPr>
      <t>1</t>
    </r>
  </si>
  <si>
    <r>
      <t>Peak Current Check</t>
    </r>
    <r>
      <rPr>
        <b/>
        <vertAlign val="superscript"/>
        <sz val="11"/>
        <color theme="1"/>
        <rFont val="Calibri"/>
        <family val="2"/>
        <scheme val="minor"/>
      </rPr>
      <t>2</t>
    </r>
    <r>
      <rPr>
        <b/>
        <sz val="11"/>
        <color theme="1"/>
        <rFont val="Calibri"/>
        <family val="2"/>
        <scheme val="minor"/>
      </rPr>
      <t>:</t>
    </r>
  </si>
  <si>
    <r>
      <t>Producty Limit (I x f)</t>
    </r>
    <r>
      <rPr>
        <b/>
        <vertAlign val="superscript"/>
        <sz val="11"/>
        <color theme="1"/>
        <rFont val="Calibri"/>
        <family val="2"/>
        <scheme val="minor"/>
      </rPr>
      <t>3</t>
    </r>
    <r>
      <rPr>
        <b/>
        <sz val="11"/>
        <color theme="1"/>
        <rFont val="Calibri"/>
        <family val="2"/>
        <scheme val="minor"/>
      </rPr>
      <t>:</t>
    </r>
  </si>
  <si>
    <r>
      <rPr>
        <vertAlign val="superscript"/>
        <sz val="10"/>
        <color theme="1"/>
        <rFont val="Calibri"/>
        <family val="2"/>
        <scheme val="minor"/>
      </rPr>
      <t>a</t>
    </r>
    <r>
      <rPr>
        <sz val="10"/>
        <color theme="1"/>
        <rFont val="Calibri"/>
        <family val="2"/>
        <scheme val="minor"/>
      </rPr>
      <t>If the "victim" breaker is an oil type and not nameplated with the I</t>
    </r>
    <r>
      <rPr>
        <vertAlign val="subscript"/>
        <sz val="10"/>
        <color theme="1"/>
        <rFont val="Calibri"/>
        <family val="2"/>
        <scheme val="minor"/>
      </rPr>
      <t>bb</t>
    </r>
    <r>
      <rPr>
        <sz val="10"/>
        <color theme="1"/>
        <rFont val="Calibri"/>
        <family val="2"/>
        <scheme val="minor"/>
      </rPr>
      <t xml:space="preserve"> (Back-to-Back Current rating) and f</t>
    </r>
    <r>
      <rPr>
        <vertAlign val="subscript"/>
        <sz val="10"/>
        <color theme="1"/>
        <rFont val="Calibri"/>
        <family val="2"/>
        <scheme val="minor"/>
      </rPr>
      <t>bb</t>
    </r>
    <r>
      <rPr>
        <sz val="10"/>
        <color theme="1"/>
        <rFont val="Calibri"/>
        <family val="2"/>
        <scheme val="minor"/>
      </rPr>
      <t xml:space="preserve"> (Back-to-Back Inrush Freqency Rating), leave blank. The user must follow this entry requirement for breakers with Oil interupters. </t>
    </r>
  </si>
  <si>
    <t>VarStec Capacitor Bank Outrush &amp; Close-in Fault Analysis Tool
Transient Limiting Inductor (TLI) Sizing &amp; Breaker Duty Verification
(Single Ended Substation)</t>
  </si>
  <si>
    <t>VarStec Capacitor Bank Outrush &amp; Close-in Fault Analysis Tool
Transient Limiting Inductor (TLI) Sizing &amp; Breaker Duty Verification
(Double Ended Substation)</t>
  </si>
  <si>
    <t>Capacitor Bank Outrush &amp; Close-in Fault Analysis Tool - Single Ended Substation</t>
  </si>
  <si>
    <t>Capacitor Bank Outrush &amp; Close-in Fault Analysis Tool - Double Ended Substation</t>
  </si>
  <si>
    <t>Capacitor Bank Stage Ratings - Bus A</t>
  </si>
  <si>
    <t>Capacitor Bank Stage Ratings - Bus B</t>
  </si>
  <si>
    <r>
      <t>L</t>
    </r>
    <r>
      <rPr>
        <vertAlign val="subscript"/>
        <sz val="11"/>
        <color theme="1"/>
        <rFont val="Calibri"/>
        <family val="2"/>
        <scheme val="minor"/>
      </rPr>
      <t>bank a</t>
    </r>
    <r>
      <rPr>
        <sz val="11"/>
        <color theme="1"/>
        <rFont val="Calibri"/>
        <family val="2"/>
        <scheme val="minor"/>
      </rPr>
      <t>:</t>
    </r>
  </si>
  <si>
    <r>
      <t>L</t>
    </r>
    <r>
      <rPr>
        <vertAlign val="subscript"/>
        <sz val="11"/>
        <color theme="1"/>
        <rFont val="Calibri"/>
        <family val="2"/>
        <scheme val="minor"/>
      </rPr>
      <t>bank b</t>
    </r>
    <r>
      <rPr>
        <sz val="11"/>
        <color theme="1"/>
        <rFont val="Calibri"/>
        <family val="2"/>
        <scheme val="minor"/>
      </rPr>
      <t>:</t>
    </r>
  </si>
  <si>
    <t>Outrush Reactor on Bank A (µH):</t>
  </si>
  <si>
    <t>Outrush Reactor on Bank B (µH):</t>
  </si>
  <si>
    <r>
      <t>Capacitor Bank Feeder A Inductance (</t>
    </r>
    <r>
      <rPr>
        <sz val="11"/>
        <color theme="1"/>
        <rFont val="Calibri"/>
        <family val="2"/>
      </rPr>
      <t>µ</t>
    </r>
    <r>
      <rPr>
        <sz val="11"/>
        <color theme="1"/>
        <rFont val="Calibri"/>
        <family val="2"/>
        <scheme val="minor"/>
      </rPr>
      <t>H):</t>
    </r>
  </si>
  <si>
    <r>
      <t>Capacitor Bank Feeder B Inductance (</t>
    </r>
    <r>
      <rPr>
        <sz val="11"/>
        <color theme="1"/>
        <rFont val="Calibri"/>
        <family val="2"/>
      </rPr>
      <t>µ</t>
    </r>
    <r>
      <rPr>
        <sz val="11"/>
        <color theme="1"/>
        <rFont val="Calibri"/>
        <family val="2"/>
        <scheme val="minor"/>
      </rPr>
      <t>H):</t>
    </r>
  </si>
  <si>
    <t>Internal Inductance of Capacitor Stage(s) (µH):</t>
  </si>
  <si>
    <t xml:space="preserve">  Total Inductance Between Feeder A Bus Connection to Feeder B Bus Connection (µH):</t>
  </si>
  <si>
    <r>
      <t>The total inductance, L</t>
    </r>
    <r>
      <rPr>
        <vertAlign val="subscript"/>
        <sz val="10"/>
        <color theme="1"/>
        <rFont val="Calibri"/>
        <family val="2"/>
        <scheme val="minor"/>
      </rPr>
      <t>total to Bus Connection,</t>
    </r>
    <r>
      <rPr>
        <sz val="10"/>
        <color theme="1"/>
        <rFont val="Calibri"/>
        <family val="2"/>
        <scheme val="minor"/>
      </rPr>
      <t xml:space="preserve"> to the fault location includes the capacitor bank feeder inductance, outrush reactor inductance, L</t>
    </r>
    <r>
      <rPr>
        <vertAlign val="subscript"/>
        <sz val="10"/>
        <color theme="1"/>
        <rFont val="Calibri"/>
        <family val="2"/>
        <scheme val="minor"/>
      </rPr>
      <t>bank</t>
    </r>
    <r>
      <rPr>
        <sz val="10"/>
        <color theme="1"/>
        <rFont val="Calibri"/>
        <family val="2"/>
        <scheme val="minor"/>
      </rPr>
      <t xml:space="preserve"> inductance, and the total inductance from the capacitor bank feeder connection (at the bus) to the fault location.</t>
    </r>
  </si>
  <si>
    <r>
      <t>L</t>
    </r>
    <r>
      <rPr>
        <vertAlign val="subscript"/>
        <sz val="11"/>
        <color theme="1"/>
        <rFont val="Calibri"/>
        <family val="2"/>
        <scheme val="minor"/>
      </rPr>
      <t>total to Bus A</t>
    </r>
    <r>
      <rPr>
        <sz val="11"/>
        <color theme="1"/>
        <rFont val="Calibri"/>
        <family val="2"/>
        <scheme val="minor"/>
      </rPr>
      <t>:</t>
    </r>
  </si>
  <si>
    <r>
      <t>L</t>
    </r>
    <r>
      <rPr>
        <vertAlign val="subscript"/>
        <sz val="11"/>
        <color theme="1"/>
        <rFont val="Calibri"/>
        <family val="2"/>
        <scheme val="minor"/>
      </rPr>
      <t>total to Bus B</t>
    </r>
    <r>
      <rPr>
        <sz val="11"/>
        <color theme="1"/>
        <rFont val="Calibri"/>
        <family val="2"/>
        <scheme val="minor"/>
      </rPr>
      <t>:</t>
    </r>
  </si>
  <si>
    <r>
      <t>C</t>
    </r>
    <r>
      <rPr>
        <vertAlign val="subscript"/>
        <sz val="11"/>
        <color theme="1"/>
        <rFont val="Calibri"/>
        <family val="2"/>
        <scheme val="minor"/>
      </rPr>
      <t>total A</t>
    </r>
    <r>
      <rPr>
        <sz val="11"/>
        <color theme="1"/>
        <rFont val="Calibri"/>
        <family val="2"/>
        <scheme val="minor"/>
      </rPr>
      <t>:</t>
    </r>
  </si>
  <si>
    <r>
      <t>C</t>
    </r>
    <r>
      <rPr>
        <vertAlign val="subscript"/>
        <sz val="11"/>
        <color theme="1"/>
        <rFont val="Calibri"/>
        <family val="2"/>
        <scheme val="minor"/>
      </rPr>
      <t>total B</t>
    </r>
    <r>
      <rPr>
        <sz val="11"/>
        <color theme="1"/>
        <rFont val="Calibri"/>
        <family val="2"/>
        <scheme val="minor"/>
      </rPr>
      <t>:</t>
    </r>
  </si>
  <si>
    <r>
      <t>C</t>
    </r>
    <r>
      <rPr>
        <vertAlign val="subscript"/>
        <sz val="11"/>
        <color theme="1"/>
        <rFont val="Calibri"/>
        <family val="2"/>
        <scheme val="minor"/>
      </rPr>
      <t>grand total</t>
    </r>
    <r>
      <rPr>
        <sz val="11"/>
        <color theme="1"/>
        <rFont val="Calibri"/>
        <family val="2"/>
        <scheme val="minor"/>
      </rPr>
      <t>:</t>
    </r>
  </si>
  <si>
    <t>Total Inductance from nearest capacitor bank feeder connection (at bus) to fault location:</t>
  </si>
  <si>
    <r>
      <t>L</t>
    </r>
    <r>
      <rPr>
        <vertAlign val="subscript"/>
        <sz val="11"/>
        <color theme="1"/>
        <rFont val="Calibri"/>
        <family val="2"/>
        <scheme val="minor"/>
      </rPr>
      <t>grand total</t>
    </r>
    <r>
      <rPr>
        <sz val="11"/>
        <color theme="1"/>
        <rFont val="Calibri"/>
        <family val="2"/>
        <scheme val="minor"/>
      </rPr>
      <t>:</t>
    </r>
  </si>
  <si>
    <t>Sheet Rev Date: 2-15-26</t>
  </si>
  <si>
    <t>Vacuum</t>
  </si>
  <si>
    <t>C0</t>
  </si>
  <si>
    <t>Disclaimer and Use Limitation</t>
  </si>
  <si>
    <t>This spreadsheet is provided for preliminary engineering evaluation only. The calculations are based on simplified, steady-state models and user-supplied input data and are intended to support initial screening, comparative analysis, and conceptual design.  It is intended for use only by qualified technical professionals and should not be used as a substitute for detailed engineering studies, manufacturer-validated analyses, or final design verification. VarStec Power Solutions, LLC makes no representations or warranties, express or implied, and assumes no responsibility or liability for decisions or actions taken based on use of this tool.</t>
  </si>
  <si>
    <t>Sheet Rev Date: 2-16-2026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</si>
</sst>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00"/>
  </numFmts>
  <fonts count="28" x14ac:knownFonts="1">
    <font>
      <sz val="11"/>
      <color theme="1"/>
      <name val="Calibri"/>
      <family val="2"/>
      <scheme val="minor"/>
    </font>
    <font>
      <sz val="11"/>
      <color theme="1"/>
      <name val="Calibri"/>
      <family val="2"/>
      <scheme val="minor"/>
    </font>
    <font>
      <b/>
      <sz val="11"/>
      <color theme="1"/>
      <name val="Calibri"/>
      <family val="2"/>
      <scheme val="minor"/>
    </font>
    <font>
      <b/>
      <sz val="11"/>
      <color rgb="FF0E9ED9"/>
      <name val="Calibri"/>
      <family val="2"/>
      <scheme val="minor"/>
    </font>
    <font>
      <b/>
      <sz val="14"/>
      <color rgb="FF0E9ED9"/>
      <name val="Calibri"/>
      <family val="2"/>
      <scheme val="minor"/>
    </font>
    <font>
      <u/>
      <sz val="11"/>
      <color theme="10"/>
      <name val="Calibri"/>
      <family val="2"/>
      <scheme val="minor"/>
    </font>
    <font>
      <i/>
      <sz val="10"/>
      <color theme="0" tint="-0.14999847407452621"/>
      <name val="Calibri"/>
      <family val="2"/>
      <scheme val="minor"/>
    </font>
    <font>
      <b/>
      <sz val="16"/>
      <color rgb="FF0E9ED9"/>
      <name val="Calibri"/>
      <family val="2"/>
      <scheme val="minor"/>
    </font>
    <font>
      <sz val="11"/>
      <color rgb="FF0E9ED9"/>
      <name val="Calibri"/>
      <family val="2"/>
      <scheme val="minor"/>
    </font>
    <font>
      <sz val="11"/>
      <name val="Calibri"/>
      <family val="2"/>
      <scheme val="minor"/>
    </font>
    <font>
      <vertAlign val="subscript"/>
      <sz val="11"/>
      <color theme="1"/>
      <name val="Calibri"/>
      <family val="2"/>
      <scheme val="minor"/>
    </font>
    <font>
      <sz val="11"/>
      <color theme="1"/>
      <name val="Calibri"/>
      <family val="2"/>
    </font>
    <font>
      <sz val="10"/>
      <color theme="1"/>
      <name val="Calibri"/>
      <family val="2"/>
      <scheme val="minor"/>
    </font>
    <font>
      <b/>
      <sz val="10"/>
      <color theme="1"/>
      <name val="Calibri"/>
      <family val="2"/>
      <scheme val="minor"/>
    </font>
    <font>
      <b/>
      <vertAlign val="superscript"/>
      <sz val="10"/>
      <color theme="1"/>
      <name val="Calibri"/>
      <family val="2"/>
      <scheme val="minor"/>
    </font>
    <font>
      <b/>
      <sz val="14"/>
      <color rgb="FF00B0F0"/>
      <name val="Calibri"/>
      <family val="2"/>
      <scheme val="minor"/>
    </font>
    <font>
      <sz val="8"/>
      <name val="Calibri"/>
      <family val="2"/>
      <scheme val="minor"/>
    </font>
    <font>
      <b/>
      <sz val="12"/>
      <color rgb="FF00B0F0"/>
      <name val="Calibri"/>
      <family val="2"/>
      <scheme val="minor"/>
    </font>
    <font>
      <vertAlign val="subscript"/>
      <sz val="10"/>
      <color theme="1"/>
      <name val="Calibri"/>
      <family val="2"/>
      <scheme val="minor"/>
    </font>
    <font>
      <b/>
      <sz val="11"/>
      <color rgb="FF303030"/>
      <name val="Arial"/>
      <family val="2"/>
    </font>
    <font>
      <b/>
      <sz val="14"/>
      <color theme="1"/>
      <name val="Calibri"/>
      <family val="2"/>
      <scheme val="minor"/>
    </font>
    <font>
      <sz val="10"/>
      <color theme="1"/>
      <name val="Calibri"/>
      <family val="2"/>
    </font>
    <font>
      <i/>
      <sz val="16"/>
      <color theme="1"/>
      <name val="Calibri"/>
      <family val="2"/>
      <scheme val="minor"/>
    </font>
    <font>
      <sz val="12"/>
      <color theme="1"/>
      <name val="Calibri"/>
      <family val="2"/>
      <scheme val="minor"/>
    </font>
    <font>
      <vertAlign val="superscript"/>
      <sz val="11"/>
      <color theme="1"/>
      <name val="Calibri"/>
      <family val="2"/>
      <scheme val="minor"/>
    </font>
    <font>
      <b/>
      <vertAlign val="superscript"/>
      <sz val="14"/>
      <color rgb="FF00B0F0"/>
      <name val="Calibri"/>
      <family val="2"/>
      <scheme val="minor"/>
    </font>
    <font>
      <b/>
      <vertAlign val="superscript"/>
      <sz val="11"/>
      <color theme="1"/>
      <name val="Calibri"/>
      <family val="2"/>
      <scheme val="minor"/>
    </font>
    <font>
      <vertAlign val="superscript"/>
      <sz val="10"/>
      <color theme="1"/>
      <name val="Calibri"/>
      <family val="2"/>
      <scheme val="minor"/>
    </font>
  </fonts>
  <fills count="5">
    <fill>
      <patternFill patternType="none"/>
    </fill>
    <fill>
      <patternFill patternType="gray125"/>
    </fill>
    <fill>
      <patternFill patternType="solid">
        <fgColor rgb="FFFFFFCC"/>
      </patternFill>
    </fill>
    <fill>
      <patternFill patternType="solid">
        <fgColor rgb="FFB8E7FA"/>
        <bgColor indexed="64"/>
      </patternFill>
    </fill>
    <fill>
      <patternFill patternType="solid">
        <fgColor theme="0"/>
        <bgColor indexed="64"/>
      </patternFill>
    </fill>
  </fills>
  <borders count="22">
    <border>
      <left/>
      <right/>
      <top/>
      <bottom/>
      <diagonal/>
    </border>
    <border>
      <left style="thin">
        <color rgb="FFB2B2B2"/>
      </left>
      <right style="thin">
        <color rgb="FFB2B2B2"/>
      </right>
      <top style="thin">
        <color rgb="FFB2B2B2"/>
      </top>
      <bottom style="thin">
        <color rgb="FFB2B2B2"/>
      </bottom>
      <diagonal/>
    </border>
    <border>
      <left style="thin">
        <color rgb="FFC00000"/>
      </left>
      <right/>
      <top style="thin">
        <color rgb="FFC00000"/>
      </top>
      <bottom/>
      <diagonal/>
    </border>
    <border>
      <left/>
      <right/>
      <top style="thin">
        <color rgb="FFC00000"/>
      </top>
      <bottom/>
      <diagonal/>
    </border>
    <border>
      <left/>
      <right style="thin">
        <color rgb="FFC00000"/>
      </right>
      <top style="thin">
        <color rgb="FFC00000"/>
      </top>
      <bottom/>
      <diagonal/>
    </border>
    <border>
      <left style="thin">
        <color rgb="FFC00000"/>
      </left>
      <right/>
      <top/>
      <bottom/>
      <diagonal/>
    </border>
    <border>
      <left/>
      <right style="thin">
        <color rgb="FFC00000"/>
      </right>
      <top/>
      <bottom/>
      <diagonal/>
    </border>
    <border>
      <left/>
      <right/>
      <top/>
      <bottom style="medium">
        <color rgb="FFC00000"/>
      </bottom>
      <diagonal/>
    </border>
    <border>
      <left/>
      <right/>
      <top style="medium">
        <color rgb="FFC00000"/>
      </top>
      <bottom/>
      <diagonal/>
    </border>
    <border>
      <left/>
      <right/>
      <top/>
      <bottom style="thin">
        <color rgb="FFC00000"/>
      </bottom>
      <diagonal/>
    </border>
    <border>
      <left style="thin">
        <color rgb="FFB2B2B2"/>
      </left>
      <right/>
      <top/>
      <bottom style="thin">
        <color rgb="FFB2B2B2"/>
      </bottom>
      <diagonal/>
    </border>
    <border>
      <left/>
      <right/>
      <top/>
      <bottom style="thin">
        <color rgb="FFB2B2B2"/>
      </bottom>
      <diagonal/>
    </border>
    <border>
      <left/>
      <right style="thin">
        <color rgb="FFB2B2B2"/>
      </right>
      <top/>
      <bottom style="thin">
        <color rgb="FFB2B2B2"/>
      </bottom>
      <diagonal/>
    </border>
    <border>
      <left style="thin">
        <color rgb="FFC00000"/>
      </left>
      <right/>
      <top/>
      <bottom style="thin">
        <color rgb="FFC00000"/>
      </bottom>
      <diagonal/>
    </border>
    <border>
      <left/>
      <right style="thin">
        <color rgb="FFC00000"/>
      </right>
      <top/>
      <bottom style="thin">
        <color rgb="FFC00000"/>
      </bottom>
      <diagonal/>
    </border>
    <border>
      <left style="thin">
        <color rgb="FFB2B2B2"/>
      </left>
      <right/>
      <top style="thin">
        <color rgb="FFB2B2B2"/>
      </top>
      <bottom style="thin">
        <color rgb="FFB2B2B2"/>
      </bottom>
      <diagonal/>
    </border>
    <border>
      <left/>
      <right/>
      <top style="thin">
        <color rgb="FFB2B2B2"/>
      </top>
      <bottom style="thin">
        <color rgb="FFB2B2B2"/>
      </bottom>
      <diagonal/>
    </border>
    <border>
      <left/>
      <right style="thin">
        <color rgb="FFB2B2B2"/>
      </right>
      <top style="thin">
        <color rgb="FFB2B2B2"/>
      </top>
      <bottom style="thin">
        <color rgb="FFB2B2B2"/>
      </bottom>
      <diagonal/>
    </border>
    <border>
      <left style="thin">
        <color rgb="FFB2B2B2"/>
      </left>
      <right style="thin">
        <color rgb="FFB2B2B2"/>
      </right>
      <top style="thin">
        <color rgb="FFC00000"/>
      </top>
      <bottom style="thin">
        <color rgb="FFB2B2B2"/>
      </bottom>
      <diagonal/>
    </border>
    <border>
      <left/>
      <right style="thin">
        <color rgb="FFB2B2B2"/>
      </right>
      <top/>
      <bottom/>
      <diagonal/>
    </border>
    <border>
      <left/>
      <right/>
      <top style="thin">
        <color rgb="FFC00000"/>
      </top>
      <bottom style="thin">
        <color rgb="FFC00000"/>
      </bottom>
      <diagonal/>
    </border>
    <border>
      <left style="thin">
        <color rgb="FFC00000"/>
      </left>
      <right style="thin">
        <color rgb="FFC00000"/>
      </right>
      <top/>
      <bottom/>
      <diagonal/>
    </border>
  </borders>
  <cellStyleXfs count="3">
    <xf numFmtId="0" fontId="0" fillId="0" borderId="0"/>
    <xf numFmtId="0" fontId="1" fillId="2" borderId="1" applyNumberFormat="0" applyFont="0" applyAlignment="0" applyProtection="0"/>
    <xf numFmtId="0" fontId="5" fillId="0" borderId="0" applyNumberFormat="0" applyFill="0" applyBorder="0" applyAlignment="0" applyProtection="0"/>
  </cellStyleXfs>
  <cellXfs count="114">
    <xf numFmtId="0" fontId="0" fillId="0" borderId="0" xfId="0"/>
    <xf numFmtId="0" fontId="0" fillId="0" borderId="0" xfId="0" applyProtection="1">
      <protection hidden="1"/>
    </xf>
    <xf numFmtId="0" fontId="0" fillId="0" borderId="0" xfId="0" applyAlignment="1" applyProtection="1">
      <alignment horizontal="center"/>
      <protection hidden="1"/>
    </xf>
    <xf numFmtId="2" fontId="0" fillId="0" borderId="0" xfId="0" applyNumberFormat="1" applyProtection="1">
      <protection hidden="1"/>
    </xf>
    <xf numFmtId="0" fontId="0" fillId="0" borderId="2" xfId="0" applyBorder="1" applyProtection="1">
      <protection hidden="1"/>
    </xf>
    <xf numFmtId="0" fontId="0" fillId="0" borderId="3" xfId="0" applyBorder="1" applyProtection="1">
      <protection hidden="1"/>
    </xf>
    <xf numFmtId="0" fontId="0" fillId="0" borderId="4" xfId="0" applyBorder="1" applyProtection="1">
      <protection hidden="1"/>
    </xf>
    <xf numFmtId="0" fontId="0" fillId="0" borderId="5" xfId="0" applyBorder="1" applyProtection="1">
      <protection hidden="1"/>
    </xf>
    <xf numFmtId="0" fontId="3" fillId="0" borderId="0" xfId="0" applyFont="1" applyAlignment="1" applyProtection="1">
      <alignment horizontal="right" vertical="center"/>
      <protection hidden="1"/>
    </xf>
    <xf numFmtId="0" fontId="0" fillId="0" borderId="6" xfId="0" applyBorder="1" applyProtection="1">
      <protection hidden="1"/>
    </xf>
    <xf numFmtId="0" fontId="0" fillId="0" borderId="0" xfId="0" applyAlignment="1" applyProtection="1">
      <alignment horizontal="right" vertical="center"/>
      <protection hidden="1"/>
    </xf>
    <xf numFmtId="0" fontId="0" fillId="0" borderId="7" xfId="0" applyBorder="1" applyProtection="1">
      <protection hidden="1"/>
    </xf>
    <xf numFmtId="0" fontId="0" fillId="0" borderId="7" xfId="0" applyBorder="1" applyAlignment="1" applyProtection="1">
      <alignment horizontal="right" vertical="center"/>
      <protection hidden="1"/>
    </xf>
    <xf numFmtId="0" fontId="4" fillId="0" borderId="0" xfId="0" applyFont="1" applyAlignment="1" applyProtection="1">
      <alignment vertical="center" wrapText="1"/>
      <protection hidden="1"/>
    </xf>
    <xf numFmtId="0" fontId="4" fillId="0" borderId="0" xfId="0" applyFont="1" applyAlignment="1" applyProtection="1">
      <alignment vertical="center"/>
      <protection hidden="1"/>
    </xf>
    <xf numFmtId="0" fontId="0" fillId="0" borderId="0" xfId="0" applyAlignment="1" applyProtection="1">
      <alignment horizontal="right"/>
      <protection hidden="1"/>
    </xf>
    <xf numFmtId="0" fontId="0" fillId="0" borderId="0" xfId="0" applyAlignment="1" applyProtection="1">
      <alignment vertical="center"/>
      <protection hidden="1"/>
    </xf>
    <xf numFmtId="0" fontId="4" fillId="0" borderId="0" xfId="0" applyFont="1" applyProtection="1">
      <protection hidden="1"/>
    </xf>
    <xf numFmtId="0" fontId="2" fillId="0" borderId="0" xfId="0" applyFont="1" applyAlignment="1" applyProtection="1">
      <alignment horizontal="right" vertical="center"/>
      <protection hidden="1"/>
    </xf>
    <xf numFmtId="0" fontId="2" fillId="0" borderId="0" xfId="0" applyFont="1" applyProtection="1">
      <protection hidden="1"/>
    </xf>
    <xf numFmtId="0" fontId="4" fillId="0" borderId="6" xfId="0" applyFont="1" applyBorder="1" applyProtection="1">
      <protection hidden="1"/>
    </xf>
    <xf numFmtId="0" fontId="4" fillId="0" borderId="6" xfId="0" applyFont="1" applyBorder="1" applyAlignment="1" applyProtection="1">
      <alignment vertical="center"/>
      <protection hidden="1"/>
    </xf>
    <xf numFmtId="0" fontId="0" fillId="0" borderId="0" xfId="0" applyAlignment="1" applyProtection="1">
      <alignment horizontal="left" vertical="center"/>
      <protection hidden="1"/>
    </xf>
    <xf numFmtId="0" fontId="2" fillId="0" borderId="0" xfId="0" applyFont="1" applyAlignment="1" applyProtection="1">
      <alignment horizontal="right"/>
      <protection hidden="1"/>
    </xf>
    <xf numFmtId="0" fontId="0" fillId="0" borderId="9" xfId="0" applyBorder="1" applyProtection="1">
      <protection hidden="1"/>
    </xf>
    <xf numFmtId="0" fontId="0" fillId="0" borderId="6" xfId="0" applyBorder="1" applyAlignment="1" applyProtection="1">
      <alignment vertical="center"/>
      <protection hidden="1"/>
    </xf>
    <xf numFmtId="0" fontId="5" fillId="0" borderId="0" xfId="2" quotePrefix="1" applyBorder="1" applyProtection="1">
      <protection hidden="1"/>
    </xf>
    <xf numFmtId="0" fontId="0" fillId="0" borderId="13" xfId="0" applyBorder="1" applyProtection="1">
      <protection hidden="1"/>
    </xf>
    <xf numFmtId="0" fontId="6" fillId="0" borderId="9" xfId="0" applyFont="1" applyBorder="1" applyProtection="1">
      <protection hidden="1"/>
    </xf>
    <xf numFmtId="0" fontId="0" fillId="0" borderId="14" xfId="0" applyBorder="1" applyProtection="1">
      <protection hidden="1"/>
    </xf>
    <xf numFmtId="0" fontId="0" fillId="0" borderId="0" xfId="0" applyAlignment="1" applyProtection="1">
      <alignment vertical="top"/>
      <protection hidden="1"/>
    </xf>
    <xf numFmtId="0" fontId="0" fillId="0" borderId="0" xfId="0" applyAlignment="1" applyProtection="1">
      <alignment vertical="top" wrapText="1"/>
      <protection hidden="1"/>
    </xf>
    <xf numFmtId="0" fontId="4" fillId="0" borderId="8" xfId="0" applyFont="1" applyBorder="1" applyAlignment="1" applyProtection="1">
      <alignment vertical="center" wrapText="1"/>
      <protection hidden="1"/>
    </xf>
    <xf numFmtId="0" fontId="3" fillId="0" borderId="0" xfId="0" applyFont="1" applyProtection="1">
      <protection hidden="1"/>
    </xf>
    <xf numFmtId="0" fontId="3" fillId="0" borderId="0" xfId="0" applyFont="1" applyAlignment="1" applyProtection="1">
      <alignment vertical="center"/>
      <protection hidden="1"/>
    </xf>
    <xf numFmtId="0" fontId="2" fillId="0" borderId="0" xfId="0" applyFont="1" applyAlignment="1" applyProtection="1">
      <alignment vertical="center"/>
      <protection hidden="1"/>
    </xf>
    <xf numFmtId="14" fontId="0" fillId="0" borderId="0" xfId="0" applyNumberFormat="1" applyAlignment="1" applyProtection="1">
      <alignment vertical="center"/>
      <protection hidden="1"/>
    </xf>
    <xf numFmtId="14" fontId="0" fillId="0" borderId="0" xfId="0" applyNumberFormat="1" applyAlignment="1" applyProtection="1">
      <alignment horizontal="right" vertical="center"/>
      <protection hidden="1"/>
    </xf>
    <xf numFmtId="0" fontId="8" fillId="0" borderId="0" xfId="0" applyFont="1" applyProtection="1">
      <protection hidden="1"/>
    </xf>
    <xf numFmtId="0" fontId="9" fillId="0" borderId="0" xfId="0" applyFont="1" applyAlignment="1" applyProtection="1">
      <alignment vertical="top"/>
      <protection hidden="1"/>
    </xf>
    <xf numFmtId="0" fontId="4" fillId="0" borderId="0" xfId="0" applyFont="1" applyAlignment="1" applyProtection="1">
      <alignment vertical="top"/>
      <protection hidden="1"/>
    </xf>
    <xf numFmtId="0" fontId="12" fillId="0" borderId="0" xfId="0" applyFont="1" applyProtection="1">
      <protection hidden="1"/>
    </xf>
    <xf numFmtId="0" fontId="12" fillId="0" borderId="0" xfId="0" applyFont="1" applyAlignment="1" applyProtection="1">
      <alignment horizontal="right"/>
      <protection hidden="1"/>
    </xf>
    <xf numFmtId="0" fontId="3" fillId="0" borderId="0" xfId="0" applyFont="1" applyAlignment="1" applyProtection="1">
      <alignment vertical="top"/>
      <protection hidden="1"/>
    </xf>
    <xf numFmtId="0" fontId="15" fillId="0" borderId="0" xfId="0" applyFont="1" applyProtection="1">
      <protection hidden="1"/>
    </xf>
    <xf numFmtId="0" fontId="2" fillId="0" borderId="6" xfId="0" applyFont="1" applyBorder="1" applyProtection="1">
      <protection hidden="1"/>
    </xf>
    <xf numFmtId="0" fontId="7" fillId="0" borderId="0" xfId="0" applyFont="1" applyAlignment="1" applyProtection="1">
      <alignment vertical="top" wrapText="1"/>
      <protection hidden="1"/>
    </xf>
    <xf numFmtId="0" fontId="19" fillId="0" borderId="0" xfId="0" applyFont="1"/>
    <xf numFmtId="0" fontId="20" fillId="0" borderId="0" xfId="0" applyFont="1" applyProtection="1">
      <protection hidden="1"/>
    </xf>
    <xf numFmtId="0" fontId="20" fillId="0" borderId="0" xfId="0" applyFont="1"/>
    <xf numFmtId="0" fontId="9" fillId="0" borderId="0" xfId="0" applyFont="1" applyAlignment="1" applyProtection="1">
      <alignment vertical="top" wrapText="1"/>
      <protection hidden="1"/>
    </xf>
    <xf numFmtId="0" fontId="12" fillId="0" borderId="0" xfId="0" applyFont="1" applyAlignment="1" applyProtection="1">
      <alignment vertical="top" wrapText="1"/>
      <protection hidden="1"/>
    </xf>
    <xf numFmtId="0" fontId="13" fillId="0" borderId="0" xfId="0" applyFont="1" applyAlignment="1" applyProtection="1">
      <alignment wrapText="1"/>
      <protection hidden="1"/>
    </xf>
    <xf numFmtId="0" fontId="2" fillId="0" borderId="9" xfId="0" applyFont="1" applyBorder="1" applyProtection="1">
      <protection hidden="1"/>
    </xf>
    <xf numFmtId="0" fontId="0" fillId="0" borderId="9" xfId="0" applyBorder="1" applyAlignment="1" applyProtection="1">
      <alignment vertical="top" wrapText="1"/>
      <protection hidden="1"/>
    </xf>
    <xf numFmtId="0" fontId="0" fillId="0" borderId="3" xfId="0" applyBorder="1" applyAlignment="1" applyProtection="1">
      <alignment vertical="top" wrapText="1"/>
      <protection hidden="1"/>
    </xf>
    <xf numFmtId="0" fontId="0" fillId="0" borderId="20" xfId="0" applyBorder="1" applyProtection="1">
      <protection hidden="1"/>
    </xf>
    <xf numFmtId="0" fontId="0" fillId="0" borderId="21" xfId="0" applyBorder="1" applyProtection="1">
      <protection hidden="1"/>
    </xf>
    <xf numFmtId="0" fontId="12" fillId="0" borderId="7" xfId="0" applyFont="1" applyBorder="1" applyAlignment="1" applyProtection="1">
      <alignment vertical="top" wrapText="1"/>
      <protection hidden="1"/>
    </xf>
    <xf numFmtId="164" fontId="12" fillId="4" borderId="1" xfId="1" applyNumberFormat="1" applyFont="1" applyFill="1" applyAlignment="1" applyProtection="1">
      <alignment horizontal="center"/>
      <protection hidden="1"/>
    </xf>
    <xf numFmtId="0" fontId="12" fillId="3" borderId="1" xfId="1" applyFont="1" applyFill="1" applyAlignment="1" applyProtection="1">
      <alignment horizontal="center"/>
      <protection locked="0"/>
    </xf>
    <xf numFmtId="3" fontId="12" fillId="3" borderId="1" xfId="1" applyNumberFormat="1" applyFont="1" applyFill="1" applyAlignment="1" applyProtection="1">
      <alignment horizontal="center"/>
      <protection locked="0"/>
    </xf>
    <xf numFmtId="0" fontId="0" fillId="4" borderId="1" xfId="1" applyFont="1" applyFill="1" applyAlignment="1" applyProtection="1">
      <alignment horizontal="center"/>
      <protection hidden="1"/>
    </xf>
    <xf numFmtId="0" fontId="0" fillId="3" borderId="1" xfId="1" applyFont="1" applyFill="1" applyAlignment="1" applyProtection="1">
      <alignment horizontal="center"/>
      <protection locked="0"/>
    </xf>
    <xf numFmtId="165" fontId="0" fillId="3" borderId="1" xfId="1" applyNumberFormat="1" applyFont="1" applyFill="1" applyAlignment="1" applyProtection="1">
      <alignment horizontal="center"/>
      <protection locked="0"/>
    </xf>
    <xf numFmtId="0" fontId="0" fillId="0" borderId="0" xfId="0" applyAlignment="1" applyProtection="1">
      <alignment horizontal="right" vertical="center"/>
      <protection hidden="1"/>
    </xf>
    <xf numFmtId="0" fontId="0" fillId="0" borderId="19" xfId="0" applyBorder="1" applyAlignment="1" applyProtection="1">
      <alignment horizontal="right" vertical="center"/>
      <protection hidden="1"/>
    </xf>
    <xf numFmtId="164" fontId="12" fillId="4" borderId="18" xfId="1" applyNumberFormat="1" applyFont="1" applyFill="1" applyBorder="1" applyAlignment="1" applyProtection="1">
      <alignment horizontal="center"/>
      <protection hidden="1"/>
    </xf>
    <xf numFmtId="0" fontId="17" fillId="0" borderId="9" xfId="0" applyFont="1" applyBorder="1" applyAlignment="1" applyProtection="1">
      <alignment horizontal="center"/>
      <protection hidden="1"/>
    </xf>
    <xf numFmtId="0" fontId="0" fillId="3" borderId="1" xfId="1" applyFont="1" applyFill="1" applyAlignment="1" applyProtection="1">
      <alignment horizontal="left" vertical="center"/>
      <protection locked="0"/>
    </xf>
    <xf numFmtId="0" fontId="0" fillId="3" borderId="1" xfId="1" applyFont="1" applyFill="1" applyAlignment="1" applyProtection="1">
      <alignment horizontal="left" vertical="center" indent="1"/>
      <protection locked="0"/>
    </xf>
    <xf numFmtId="0" fontId="0" fillId="3" borderId="15" xfId="1" applyFont="1" applyFill="1" applyBorder="1" applyAlignment="1" applyProtection="1">
      <alignment horizontal="left" vertical="center" indent="1"/>
      <protection locked="0"/>
    </xf>
    <xf numFmtId="0" fontId="0" fillId="3" borderId="16" xfId="1" applyFont="1" applyFill="1" applyBorder="1" applyAlignment="1" applyProtection="1">
      <alignment horizontal="left" vertical="center" indent="1"/>
      <protection locked="0"/>
    </xf>
    <xf numFmtId="0" fontId="0" fillId="3" borderId="17" xfId="1" applyFont="1" applyFill="1" applyBorder="1" applyAlignment="1" applyProtection="1">
      <alignment horizontal="left" vertical="center" indent="1"/>
      <protection locked="0"/>
    </xf>
    <xf numFmtId="0" fontId="13" fillId="0" borderId="0" xfId="0" applyFont="1" applyAlignment="1" applyProtection="1">
      <alignment horizontal="center" wrapText="1"/>
      <protection hidden="1"/>
    </xf>
    <xf numFmtId="3" fontId="12" fillId="3" borderId="18" xfId="1" applyNumberFormat="1" applyFont="1" applyFill="1" applyBorder="1" applyAlignment="1" applyProtection="1">
      <alignment horizontal="center"/>
      <protection locked="0"/>
    </xf>
    <xf numFmtId="0" fontId="13" fillId="0" borderId="9" xfId="0" applyFont="1" applyBorder="1" applyAlignment="1" applyProtection="1">
      <alignment horizontal="center" wrapText="1"/>
      <protection hidden="1"/>
    </xf>
    <xf numFmtId="164" fontId="0" fillId="4" borderId="1" xfId="1" applyNumberFormat="1" applyFont="1" applyFill="1" applyAlignment="1" applyProtection="1">
      <alignment horizontal="center"/>
      <protection hidden="1"/>
    </xf>
    <xf numFmtId="1" fontId="0" fillId="4" borderId="1" xfId="1" applyNumberFormat="1" applyFont="1" applyFill="1" applyAlignment="1" applyProtection="1">
      <alignment horizontal="center"/>
      <protection hidden="1"/>
    </xf>
    <xf numFmtId="0" fontId="12" fillId="0" borderId="0" xfId="0" applyFont="1" applyAlignment="1" applyProtection="1">
      <alignment horizontal="center" vertical="top" wrapText="1"/>
      <protection hidden="1"/>
    </xf>
    <xf numFmtId="0" fontId="0" fillId="0" borderId="0" xfId="0" applyAlignment="1" applyProtection="1">
      <alignment horizontal="center"/>
      <protection hidden="1"/>
    </xf>
    <xf numFmtId="2" fontId="0" fillId="0" borderId="0" xfId="0" applyNumberFormat="1" applyAlignment="1" applyProtection="1">
      <alignment horizontal="center"/>
      <protection hidden="1"/>
    </xf>
    <xf numFmtId="1" fontId="0" fillId="0" borderId="0" xfId="0" applyNumberFormat="1" applyAlignment="1" applyProtection="1">
      <alignment horizontal="center"/>
      <protection hidden="1"/>
    </xf>
    <xf numFmtId="0" fontId="0" fillId="0" borderId="0" xfId="0" applyAlignment="1" applyProtection="1">
      <alignment horizontal="left" vertical="top" wrapText="1"/>
      <protection hidden="1"/>
    </xf>
    <xf numFmtId="0" fontId="15" fillId="0" borderId="9" xfId="0" applyFont="1" applyBorder="1" applyAlignment="1" applyProtection="1">
      <alignment horizontal="center"/>
      <protection hidden="1"/>
    </xf>
    <xf numFmtId="164" fontId="0" fillId="0" borderId="0" xfId="0" applyNumberFormat="1" applyAlignment="1" applyProtection="1">
      <alignment horizontal="center"/>
      <protection hidden="1"/>
    </xf>
    <xf numFmtId="0" fontId="12" fillId="0" borderId="0" xfId="0" applyFont="1" applyAlignment="1" applyProtection="1">
      <alignment horizontal="left" vertical="top" wrapText="1"/>
      <protection hidden="1"/>
    </xf>
    <xf numFmtId="0" fontId="0" fillId="0" borderId="0" xfId="0" applyAlignment="1" applyProtection="1">
      <alignment horizontal="right"/>
      <protection hidden="1"/>
    </xf>
    <xf numFmtId="0" fontId="15" fillId="0" borderId="0" xfId="0" applyFont="1" applyAlignment="1" applyProtection="1">
      <alignment horizontal="center" vertical="center"/>
      <protection hidden="1"/>
    </xf>
    <xf numFmtId="0" fontId="0" fillId="0" borderId="0" xfId="0" applyAlignment="1">
      <alignment horizontal="center" vertical="center"/>
    </xf>
    <xf numFmtId="0" fontId="12" fillId="0" borderId="0" xfId="0" applyFont="1" applyAlignment="1">
      <alignment horizontal="left" vertical="top" wrapText="1"/>
    </xf>
    <xf numFmtId="0" fontId="4" fillId="0" borderId="0" xfId="0" applyFont="1" applyAlignment="1" applyProtection="1">
      <alignment horizontal="center" vertical="center" wrapText="1"/>
      <protection hidden="1"/>
    </xf>
    <xf numFmtId="0" fontId="17" fillId="0" borderId="0" xfId="0" applyFont="1" applyAlignment="1" applyProtection="1">
      <alignment horizontal="center" wrapText="1"/>
      <protection hidden="1"/>
    </xf>
    <xf numFmtId="0" fontId="17" fillId="0" borderId="9" xfId="0" applyFont="1" applyBorder="1" applyAlignment="1" applyProtection="1">
      <alignment horizontal="center" wrapText="1"/>
      <protection hidden="1"/>
    </xf>
    <xf numFmtId="2" fontId="0" fillId="0" borderId="0" xfId="0" applyNumberFormat="1" applyAlignment="1" applyProtection="1">
      <alignment horizontal="center" vertical="center"/>
      <protection hidden="1"/>
    </xf>
    <xf numFmtId="0" fontId="4" fillId="0" borderId="9" xfId="0" applyFont="1" applyBorder="1" applyAlignment="1" applyProtection="1">
      <alignment horizontal="center" vertical="center"/>
      <protection hidden="1"/>
    </xf>
    <xf numFmtId="164" fontId="1" fillId="3" borderId="10" xfId="1" applyNumberFormat="1" applyFont="1" applyFill="1" applyBorder="1" applyAlignment="1" applyProtection="1">
      <alignment horizontal="center" vertical="center"/>
      <protection hidden="1"/>
    </xf>
    <xf numFmtId="164" fontId="1" fillId="3" borderId="11" xfId="1" applyNumberFormat="1" applyFont="1" applyFill="1" applyBorder="1" applyAlignment="1" applyProtection="1">
      <alignment horizontal="center" vertical="center"/>
      <protection hidden="1"/>
    </xf>
    <xf numFmtId="164" fontId="1" fillId="3" borderId="12" xfId="1" applyNumberFormat="1" applyFont="1" applyFill="1" applyBorder="1" applyAlignment="1" applyProtection="1">
      <alignment horizontal="center" vertical="center"/>
      <protection hidden="1"/>
    </xf>
    <xf numFmtId="2" fontId="2" fillId="0" borderId="0" xfId="0" applyNumberFormat="1" applyFont="1" applyAlignment="1" applyProtection="1">
      <alignment horizontal="right" wrapText="1"/>
      <protection hidden="1"/>
    </xf>
    <xf numFmtId="1" fontId="0" fillId="0" borderId="0" xfId="0" applyNumberFormat="1" applyAlignment="1" applyProtection="1">
      <alignment horizontal="center" vertical="center"/>
      <protection hidden="1"/>
    </xf>
    <xf numFmtId="0" fontId="7" fillId="0" borderId="0" xfId="0" applyFont="1" applyAlignment="1" applyProtection="1">
      <alignment horizontal="center" vertical="top" wrapText="1"/>
      <protection hidden="1"/>
    </xf>
    <xf numFmtId="2" fontId="0" fillId="0" borderId="9" xfId="0" applyNumberFormat="1" applyBorder="1" applyAlignment="1" applyProtection="1">
      <alignment horizontal="center"/>
      <protection hidden="1"/>
    </xf>
    <xf numFmtId="2" fontId="0" fillId="0" borderId="3" xfId="0" applyNumberFormat="1" applyBorder="1" applyAlignment="1" applyProtection="1">
      <alignment horizontal="center"/>
      <protection hidden="1"/>
    </xf>
    <xf numFmtId="0" fontId="2" fillId="0" borderId="0" xfId="0" applyFont="1" applyAlignment="1" applyProtection="1">
      <alignment horizontal="center" vertical="center" wrapText="1"/>
      <protection hidden="1"/>
    </xf>
    <xf numFmtId="0" fontId="2" fillId="0" borderId="9" xfId="0" applyFont="1" applyBorder="1" applyAlignment="1" applyProtection="1">
      <alignment horizontal="center" vertical="center" wrapText="1"/>
      <protection hidden="1"/>
    </xf>
    <xf numFmtId="166" fontId="0" fillId="0" borderId="0" xfId="0" applyNumberFormat="1" applyAlignment="1" applyProtection="1">
      <alignment horizontal="center"/>
      <protection hidden="1"/>
    </xf>
    <xf numFmtId="0" fontId="0" fillId="0" borderId="5" xfId="0" applyBorder="1" applyAlignment="1" applyProtection="1">
      <alignment horizontal="right" vertical="center"/>
      <protection hidden="1"/>
    </xf>
    <xf numFmtId="0" fontId="0" fillId="3" borderId="15" xfId="1" applyFont="1" applyFill="1" applyBorder="1" applyAlignment="1" applyProtection="1">
      <alignment horizontal="center"/>
      <protection locked="0"/>
    </xf>
    <xf numFmtId="0" fontId="0" fillId="3" borderId="16" xfId="1" applyFont="1" applyFill="1" applyBorder="1" applyAlignment="1" applyProtection="1">
      <alignment horizontal="center"/>
      <protection locked="0"/>
    </xf>
    <xf numFmtId="0" fontId="0" fillId="3" borderId="17" xfId="1" applyFont="1" applyFill="1" applyBorder="1" applyAlignment="1" applyProtection="1">
      <alignment horizontal="center"/>
      <protection locked="0"/>
    </xf>
    <xf numFmtId="165" fontId="0" fillId="3" borderId="15" xfId="1" applyNumberFormat="1" applyFont="1" applyFill="1" applyBorder="1" applyAlignment="1" applyProtection="1">
      <alignment horizontal="center"/>
      <protection locked="0"/>
    </xf>
    <xf numFmtId="165" fontId="0" fillId="3" borderId="16" xfId="1" applyNumberFormat="1" applyFont="1" applyFill="1" applyBorder="1" applyAlignment="1" applyProtection="1">
      <alignment horizontal="center"/>
      <protection locked="0"/>
    </xf>
    <xf numFmtId="165" fontId="0" fillId="3" borderId="17" xfId="1" applyNumberFormat="1" applyFont="1" applyFill="1" applyBorder="1" applyAlignment="1" applyProtection="1">
      <alignment horizontal="center"/>
      <protection locked="0"/>
    </xf>
  </cellXfs>
  <cellStyles count="3">
    <cellStyle name="Hyperlink" xfId="2" builtinId="8"/>
    <cellStyle name="Normal" xfId="0" builtinId="0"/>
    <cellStyle name="Note" xfId="1" builtinId="10"/>
  </cellStyles>
  <dxfs count="0"/>
  <tableStyles count="0" defaultTableStyle="TableStyleMedium2" defaultPivotStyle="PivotStyleLight16"/>
  <colors>
    <mruColors>
      <color rgb="FFB8E7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3" Type="http://schemas.openxmlformats.org/officeDocument/2006/relationships/image" Target="../media/image7.png"/><Relationship Id="rId7" Type="http://schemas.openxmlformats.org/officeDocument/2006/relationships/image" Target="../media/image11.png"/><Relationship Id="rId2" Type="http://schemas.openxmlformats.org/officeDocument/2006/relationships/image" Target="../media/image6.png"/><Relationship Id="rId1" Type="http://schemas.openxmlformats.org/officeDocument/2006/relationships/image" Target="../media/image5.png"/><Relationship Id="rId6" Type="http://schemas.openxmlformats.org/officeDocument/2006/relationships/image" Target="../media/image10.png"/><Relationship Id="rId5" Type="http://schemas.openxmlformats.org/officeDocument/2006/relationships/image" Target="../media/image9.png"/><Relationship Id="rId4" Type="http://schemas.openxmlformats.org/officeDocument/2006/relationships/image" Target="../media/image8.png"/></Relationships>
</file>

<file path=xl/drawings/_rels/drawing5.xml.rels><?xml version="1.0" encoding="UTF-8" standalone="yes"?>
<Relationships xmlns="http://schemas.openxmlformats.org/package/2006/relationships"><Relationship Id="rId3" Type="http://schemas.openxmlformats.org/officeDocument/2006/relationships/image" Target="../media/image14.png"/><Relationship Id="rId2" Type="http://schemas.openxmlformats.org/officeDocument/2006/relationships/image" Target="../media/image13.png"/><Relationship Id="rId1" Type="http://schemas.openxmlformats.org/officeDocument/2006/relationships/image" Target="../media/image12.png"/><Relationship Id="rId6" Type="http://schemas.openxmlformats.org/officeDocument/2006/relationships/image" Target="../media/image17.png"/><Relationship Id="rId5" Type="http://schemas.openxmlformats.org/officeDocument/2006/relationships/image" Target="../media/image16.png"/><Relationship Id="rId4" Type="http://schemas.openxmlformats.org/officeDocument/2006/relationships/image" Target="../media/image15.png"/></Relationships>
</file>

<file path=xl/drawings/_rels/drawing6.xml.rels><?xml version="1.0" encoding="UTF-8" standalone="yes"?>
<Relationships xmlns="http://schemas.openxmlformats.org/package/2006/relationships"><Relationship Id="rId3" Type="http://schemas.openxmlformats.org/officeDocument/2006/relationships/image" Target="../media/image20.png"/><Relationship Id="rId7" Type="http://schemas.openxmlformats.org/officeDocument/2006/relationships/image" Target="../media/image24.png"/><Relationship Id="rId2" Type="http://schemas.openxmlformats.org/officeDocument/2006/relationships/image" Target="../media/image19.png"/><Relationship Id="rId1" Type="http://schemas.openxmlformats.org/officeDocument/2006/relationships/image" Target="../media/image18.png"/><Relationship Id="rId6" Type="http://schemas.openxmlformats.org/officeDocument/2006/relationships/image" Target="../media/image23.png"/><Relationship Id="rId5" Type="http://schemas.openxmlformats.org/officeDocument/2006/relationships/image" Target="../media/image22.png"/><Relationship Id="rId4" Type="http://schemas.openxmlformats.org/officeDocument/2006/relationships/image" Target="../media/image21.png"/></Relationships>
</file>

<file path=xl/drawings/_rels/drawing7.xml.rels><?xml version="1.0" encoding="UTF-8" standalone="yes"?>
<Relationships xmlns="http://schemas.openxmlformats.org/package/2006/relationships"><Relationship Id="rId3" Type="http://schemas.openxmlformats.org/officeDocument/2006/relationships/image" Target="../media/image27.png"/><Relationship Id="rId2" Type="http://schemas.openxmlformats.org/officeDocument/2006/relationships/image" Target="../media/image26.png"/><Relationship Id="rId1" Type="http://schemas.openxmlformats.org/officeDocument/2006/relationships/image" Target="../media/image25.png"/></Relationships>
</file>

<file path=xl/drawings/drawing1.xml><?xml version="1.0" encoding="utf-8"?>
<xdr:wsDr xmlns:xdr="http://schemas.openxmlformats.org/drawingml/2006/spreadsheetDrawing" xmlns:a="http://schemas.openxmlformats.org/drawingml/2006/main">
  <xdr:twoCellAnchor editAs="oneCell">
    <xdr:from>
      <xdr:col>1</xdr:col>
      <xdr:colOff>123826</xdr:colOff>
      <xdr:row>2</xdr:row>
      <xdr:rowOff>38100</xdr:rowOff>
    </xdr:from>
    <xdr:to>
      <xdr:col>12</xdr:col>
      <xdr:colOff>76201</xdr:colOff>
      <xdr:row>6</xdr:row>
      <xdr:rowOff>95250</xdr:rowOff>
    </xdr:to>
    <xdr:pic>
      <xdr:nvPicPr>
        <xdr:cNvPr id="3" name="Picture 2">
          <a:extLst>
            <a:ext uri="{FF2B5EF4-FFF2-40B4-BE49-F238E27FC236}">
              <a16:creationId xmlns:a16="http://schemas.microsoft.com/office/drawing/2014/main" id="{A18AA110-2A46-49A0-B353-163FE3EE215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4326" y="514350"/>
          <a:ext cx="2047875" cy="1009650"/>
        </a:xfrm>
        <a:prstGeom prst="rect">
          <a:avLst/>
        </a:prstGeom>
      </xdr:spPr>
    </xdr:pic>
    <xdr:clientData/>
  </xdr:twoCellAnchor>
  <xdr:oneCellAnchor>
    <xdr:from>
      <xdr:col>74</xdr:col>
      <xdr:colOff>19049</xdr:colOff>
      <xdr:row>1</xdr:row>
      <xdr:rowOff>73956</xdr:rowOff>
    </xdr:from>
    <xdr:ext cx="1638301" cy="819151"/>
    <xdr:pic>
      <xdr:nvPicPr>
        <xdr:cNvPr id="4" name="Picture 3">
          <a:extLst>
            <a:ext uri="{FF2B5EF4-FFF2-40B4-BE49-F238E27FC236}">
              <a16:creationId xmlns:a16="http://schemas.microsoft.com/office/drawing/2014/main" id="{A185239F-115D-4FC8-9D92-DACD37ED2BC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02556"/>
          <a:ext cx="1638301" cy="819151"/>
        </a:xfrm>
        <a:prstGeom prst="rect">
          <a:avLst/>
        </a:prstGeom>
      </xdr:spPr>
    </xdr:pic>
    <xdr:clientData/>
  </xdr:oneCellAnchor>
  <xdr:oneCellAnchor>
    <xdr:from>
      <xdr:col>32</xdr:col>
      <xdr:colOff>19049</xdr:colOff>
      <xdr:row>50</xdr:row>
      <xdr:rowOff>73956</xdr:rowOff>
    </xdr:from>
    <xdr:ext cx="1638301" cy="819151"/>
    <xdr:pic>
      <xdr:nvPicPr>
        <xdr:cNvPr id="5" name="Picture 4">
          <a:extLst>
            <a:ext uri="{FF2B5EF4-FFF2-40B4-BE49-F238E27FC236}">
              <a16:creationId xmlns:a16="http://schemas.microsoft.com/office/drawing/2014/main" id="{03EE92AC-BBFC-4DF4-8B7B-CE6AD6BC2128}"/>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11503956"/>
          <a:ext cx="1638301" cy="819151"/>
        </a:xfrm>
        <a:prstGeom prst="rect">
          <a:avLst/>
        </a:prstGeom>
      </xdr:spPr>
    </xdr:pic>
    <xdr:clientData/>
  </xdr:oneCellAnchor>
  <xdr:twoCellAnchor>
    <xdr:from>
      <xdr:col>2</xdr:col>
      <xdr:colOff>22412</xdr:colOff>
      <xdr:row>8</xdr:row>
      <xdr:rowOff>218269</xdr:rowOff>
    </xdr:from>
    <xdr:to>
      <xdr:col>41</xdr:col>
      <xdr:colOff>0</xdr:colOff>
      <xdr:row>46</xdr:row>
      <xdr:rowOff>8282</xdr:rowOff>
    </xdr:to>
    <xdr:sp macro="" textlink="">
      <xdr:nvSpPr>
        <xdr:cNvPr id="2" name="TextBox 1">
          <a:extLst>
            <a:ext uri="{FF2B5EF4-FFF2-40B4-BE49-F238E27FC236}">
              <a16:creationId xmlns:a16="http://schemas.microsoft.com/office/drawing/2014/main" id="{981C51C6-0684-3890-A37B-208A1F23364B}"/>
            </a:ext>
          </a:extLst>
        </xdr:cNvPr>
        <xdr:cNvSpPr txBox="1"/>
      </xdr:nvSpPr>
      <xdr:spPr>
        <a:xfrm>
          <a:off x="386847" y="2073573"/>
          <a:ext cx="7084066" cy="860270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a:p>
        <a:p>
          <a:r>
            <a:rPr lang="en-US" b="1"/>
            <a:t>Introduction and Purpose</a:t>
          </a:r>
        </a:p>
        <a:p>
          <a:r>
            <a:rPr lang="en-US"/>
            <a:t>The VarStec Capacitor Bank Outrush &amp; Close-in Fault Analysis Tool is an engineering calculation tool developed to evaluate the transient discharge duty imposed on a designated switching device during a close-in fault condition adjacent to an energized capacitor bank.</a:t>
          </a:r>
        </a:p>
        <a:p>
          <a:br>
            <a:rPr lang="en-US"/>
          </a:br>
          <a:r>
            <a:rPr lang="en-US"/>
            <a:t>The primary purpose of the tool is to determine whether a selected circuit breaker, defined herein as the “Victim Breaker,” is mechanically and electrically capable of withstanding the high-frequency capacitor discharge current that occurs when the breaker closes into a short-circuit fault in proximity to an energized bank.</a:t>
          </a:r>
        </a:p>
        <a:p>
          <a:br>
            <a:rPr lang="en-US"/>
          </a:br>
          <a:r>
            <a:rPr lang="en-US"/>
            <a:t>During this event, the capacitor bank rapidly discharges through the fault path inductance, producing a high-frequency transient current superimposed upon the system power-frequency short-circuit current. This discharge current can exceed the breaker’s mechanical closing and latching capability or, for certain technologies, its allowable current-frequency product.</a:t>
          </a:r>
        </a:p>
        <a:p>
          <a:br>
            <a:rPr lang="en-US"/>
          </a:br>
          <a:r>
            <a:rPr lang="en-US"/>
            <a:t>The tool implements the most current industry guidance from:</a:t>
          </a:r>
          <a:br>
            <a:rPr lang="en-US"/>
          </a:br>
          <a:endParaRPr lang="en-US"/>
        </a:p>
        <a:p>
          <a:pPr lvl="1"/>
          <a:r>
            <a:rPr lang="en-US"/>
            <a:t>- IEEE Std C37.012-2022</a:t>
          </a:r>
        </a:p>
        <a:p>
          <a:pPr lvl="1"/>
          <a:r>
            <a:rPr lang="en-US"/>
            <a:t>- IEEE Std C37.04-2018</a:t>
          </a:r>
        </a:p>
        <a:p>
          <a:pPr lvl="1"/>
          <a:r>
            <a:rPr lang="en-US"/>
            <a:t>- IEEE PES-TR16</a:t>
          </a:r>
        </a:p>
        <a:p>
          <a:pPr lvl="1"/>
          <a:r>
            <a:rPr lang="en-US"/>
            <a:t>- IEEE Std C37.09-2018</a:t>
          </a:r>
          <a:br>
            <a:rPr lang="en-US"/>
          </a:br>
          <a:endParaRPr lang="en-US"/>
        </a:p>
        <a:p>
          <a:r>
            <a:rPr lang="en-US"/>
            <a:t>It is applicable to modern Vacuum, SF6, and Oil circuit breakers and evaluates breaker class (C0, C1, C2) in accordance with current IEEE definitions.</a:t>
          </a:r>
        </a:p>
        <a:p>
          <a:endParaRPr lang="en-US"/>
        </a:p>
        <a:p>
          <a:r>
            <a:rPr lang="en-US" b="1"/>
            <a:t>Analysis Scope and Required Inputs</a:t>
          </a:r>
        </a:p>
        <a:p>
          <a:r>
            <a:rPr lang="en-US"/>
            <a:t>The tool is structured to evaluate two fundamental substation configurations:</a:t>
          </a:r>
        </a:p>
        <a:p>
          <a:pPr lvl="1"/>
          <a:br>
            <a:rPr lang="en-US" b="1"/>
          </a:br>
          <a:r>
            <a:rPr lang="en-US" b="1"/>
            <a:t>1) Single-Ended Substation</a:t>
          </a:r>
          <a:br>
            <a:rPr lang="en-US"/>
          </a:br>
          <a:r>
            <a:rPr lang="en-US"/>
            <a:t>Assumes a single source with no closed bus tie and no additional parallel capacitance contributing to the discharge event.</a:t>
          </a:r>
          <a:br>
            <a:rPr lang="en-US"/>
          </a:br>
          <a:endParaRPr lang="en-US"/>
        </a:p>
        <a:p>
          <a:pPr lvl="1"/>
          <a:r>
            <a:rPr lang="en-US" b="1"/>
            <a:t>2) Double-Ended Substation (Closed Tie Condition)</a:t>
          </a:r>
          <a:br>
            <a:rPr lang="en-US"/>
          </a:br>
          <a:r>
            <a:rPr lang="en-US"/>
            <a:t>Evaluates the worst-case configuration where a closed bus tie or alternate source introduces additional parallel capacitor banks, increasing the total available discharge capacitance and resulting transient duty. </a:t>
          </a:r>
        </a:p>
        <a:p>
          <a:endParaRPr lang="en-US"/>
        </a:p>
        <a:p>
          <a:r>
            <a:rPr lang="en-US"/>
            <a:t>Accurate analysis requires entry of the nominal system voltage (kVLL), system frequency (Hz), maximum expected system overvoltage (%), and the capacitor maximum positive tolerance (%). The capacitor bank grounding configuration must be defined, along with the buswork inductance between stages, internal capacitor stage inductance, feeder inductance values, and any optional Transient Limiting Inductor (TLI) values applied. The total inductance from the capacitor bus connection to the fault location is also required, as it directly governs the discharge current magnitude and frequency. In addition, the Victim Breaker’s rated short-circuit current, Close and Latch rating (kA peak), breaker technology (Vacuum, SF6, or Oil), and capacitive switching class (C0, C1, or C2) must be specified to enable proper verification of mechanical and transient withstand capability in accordance with applicable IEEE standards. An adjustable engineering margin is applied to breaker limits to ensure appropriate conservatism.</a:t>
          </a:r>
          <a:br>
            <a:rPr lang="en-US"/>
          </a:br>
          <a:br>
            <a:rPr lang="en-US"/>
          </a:br>
          <a:r>
            <a:rPr lang="en-US" b="1"/>
            <a:t>Close-in Fault (Outrush) Event Modeling</a:t>
          </a:r>
        </a:p>
        <a:p>
          <a:r>
            <a:rPr lang="en-US"/>
            <a:t>The close-in fault scenario considered in this tool corresponds to IEEE Std C37.012-2022, Clause 10.2.2 and IEEE PES-TR16 Section 2.1.1.</a:t>
          </a:r>
        </a:p>
        <a:p>
          <a:endParaRPr lang="en-US" sz="1100"/>
        </a:p>
      </xdr:txBody>
    </xdr:sp>
    <xdr:clientData/>
  </xdr:twoCellAnchor>
  <xdr:twoCellAnchor>
    <xdr:from>
      <xdr:col>44</xdr:col>
      <xdr:colOff>0</xdr:colOff>
      <xdr:row>6</xdr:row>
      <xdr:rowOff>0</xdr:rowOff>
    </xdr:from>
    <xdr:to>
      <xdr:col>82</xdr:col>
      <xdr:colOff>22411</xdr:colOff>
      <xdr:row>46</xdr:row>
      <xdr:rowOff>198783</xdr:rowOff>
    </xdr:to>
    <xdr:sp macro="" textlink="">
      <xdr:nvSpPr>
        <xdr:cNvPr id="11" name="TextBox 10">
          <a:extLst>
            <a:ext uri="{FF2B5EF4-FFF2-40B4-BE49-F238E27FC236}">
              <a16:creationId xmlns:a16="http://schemas.microsoft.com/office/drawing/2014/main" id="{5C2175F7-0D24-51EA-EA8A-F93D272932C9}"/>
            </a:ext>
          </a:extLst>
        </xdr:cNvPr>
        <xdr:cNvSpPr txBox="1"/>
      </xdr:nvSpPr>
      <xdr:spPr>
        <a:xfrm>
          <a:off x="8017565" y="1391478"/>
          <a:ext cx="6946672" cy="94753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When a breaker closes into a short-circuit fault located electrically close to an energized capacitor bank, the capacitor bank discharges through the fault path. The transient behavior is modeled as a lumped L-C discharge circuit.</a:t>
          </a:r>
        </a:p>
        <a:p>
          <a:r>
            <a:rPr lang="en-US"/>
            <a:t>The governing relationships are:</a:t>
          </a:r>
          <a:br>
            <a:rPr lang="en-US"/>
          </a:br>
          <a:endParaRPr lang="en-US"/>
        </a:p>
        <a:p>
          <a:r>
            <a:rPr lang="en-US"/>
            <a:t>Peak discharge current:</a:t>
          </a:r>
        </a:p>
        <a:p>
          <a:endParaRPr lang="en-US"/>
        </a:p>
        <a:p>
          <a:endParaRPr lang="en-US"/>
        </a:p>
        <a:p>
          <a:r>
            <a:rPr lang="en-US"/>
            <a:t>Natural discharge frequency:</a:t>
          </a:r>
        </a:p>
        <a:p>
          <a:endParaRPr lang="en-US"/>
        </a:p>
        <a:p>
          <a:endParaRPr lang="en-US"/>
        </a:p>
        <a:p>
          <a:r>
            <a:rPr lang="en-US"/>
            <a:t>Where:</a:t>
          </a:r>
          <a:br>
            <a:rPr lang="en-US"/>
          </a:br>
          <a:endParaRPr lang="en-US"/>
        </a:p>
        <a:p>
          <a:r>
            <a:rPr lang="en-US"/>
            <a:t>L</a:t>
          </a:r>
          <a:r>
            <a:rPr lang="en-US" baseline="-25000"/>
            <a:t>eq</a:t>
          </a:r>
          <a:r>
            <a:rPr lang="en-US"/>
            <a:t> = total is the total loop inductance to the fault</a:t>
          </a:r>
        </a:p>
        <a:p>
          <a:r>
            <a:rPr lang="en-US"/>
            <a:t>C</a:t>
          </a:r>
          <a:r>
            <a:rPr lang="en-US" baseline="-25000"/>
            <a:t>1</a:t>
          </a:r>
          <a:r>
            <a:rPr lang="en-US" baseline="0"/>
            <a:t> </a:t>
          </a:r>
          <a:r>
            <a:rPr lang="en-US"/>
            <a:t>= total is the total effective capacitance contributing to the discharge</a:t>
          </a:r>
        </a:p>
        <a:p>
          <a:r>
            <a:rPr lang="en-US"/>
            <a:t>V</a:t>
          </a:r>
          <a:r>
            <a:rPr lang="en-US" baseline="-25000"/>
            <a:t>0</a:t>
          </a:r>
          <a:r>
            <a:rPr lang="en-US" baseline="0"/>
            <a:t> =</a:t>
          </a:r>
          <a:r>
            <a:rPr lang="en-US"/>
            <a:t>crest includes system overvoltage and capacitor tolerance</a:t>
          </a:r>
        </a:p>
        <a:p>
          <a:endParaRPr lang="en-US"/>
        </a:p>
        <a:p>
          <a:r>
            <a:rPr lang="en-US"/>
            <a:t>The tool calculates the total effective capacitance (C_total) contributing to the discharge event and the total loop inductance (L_total) between the energized capacitor bank and the fault location. Using these values, it determines the peak outrush current (kA peak), the natural discharge frequency (Hz), and the corresponding current–frequency product (I × f), expressed in kA·Hz. For double-ended substations operating with a closed bus tie, capacitance from both buses is included in C_total to represent the worst-case tied configuration and the maximum possible discharge duty imposed on the designated Victim Breaker.</a:t>
          </a:r>
          <a:br>
            <a:rPr lang="en-US"/>
          </a:br>
          <a:br>
            <a:rPr lang="en-US"/>
          </a:br>
          <a:r>
            <a:rPr lang="en-US" b="1"/>
            <a:t>Switching Device Verification Logic</a:t>
          </a:r>
        </a:p>
        <a:p>
          <a:r>
            <a:rPr lang="en-US"/>
            <a:t>The core function of the tool is to compare calculated transient stresses to the rated capabilities of the designated Victim Breaker.</a:t>
          </a:r>
          <a:br>
            <a:rPr lang="en-US"/>
          </a:br>
          <a:endParaRPr lang="en-US"/>
        </a:p>
        <a:p>
          <a:r>
            <a:rPr lang="en-US" b="1"/>
            <a:t>1. Peak Current Verification</a:t>
          </a:r>
        </a:p>
        <a:p>
          <a:r>
            <a:rPr lang="en-US"/>
            <a:t>The calculated peak outrush current is compared against the breaker’s Rated Closing and Latching Capability.</a:t>
          </a:r>
        </a:p>
        <a:p>
          <a:br>
            <a:rPr lang="en-US"/>
          </a:br>
          <a:r>
            <a:rPr lang="en-US"/>
            <a:t>Per IEEE Std C37.04-2018:</a:t>
          </a:r>
        </a:p>
        <a:p>
          <a:pPr lvl="1"/>
          <a:r>
            <a:rPr lang="en-US"/>
            <a:t>- For 60 Hz systems, the default mechanical peak capability is 2.6 × rated symmetrical short-circuit current.</a:t>
          </a:r>
        </a:p>
        <a:p>
          <a:pPr lvl="1"/>
          <a:r>
            <a:rPr lang="en-US"/>
            <a:t>- For 50 Hz systems, the factor is 2.5 × rated symmetrical short-circuit current.</a:t>
          </a:r>
        </a:p>
        <a:p>
          <a:br>
            <a:rPr lang="en-US"/>
          </a:br>
          <a:r>
            <a:rPr lang="en-US"/>
            <a:t>For Class C1 and C2 breakers, the calculated peak must not exceed this limit after applying the specified engineering margin.</a:t>
          </a:r>
        </a:p>
        <a:p>
          <a:br>
            <a:rPr lang="en-US"/>
          </a:br>
          <a:r>
            <a:rPr lang="en-US"/>
            <a:t>For legacy Class C0 breakers, IEEE imposes stricter limits to prevent mechanical damage. In such cases, the allowable peak is limited to the lesser of:</a:t>
          </a:r>
        </a:p>
        <a:p>
          <a:pPr lvl="1"/>
          <a:br>
            <a:rPr lang="en-US"/>
          </a:br>
          <a:r>
            <a:rPr lang="en-US"/>
            <a:t>- 1.41 × rated short-circuit current</a:t>
          </a:r>
        </a:p>
        <a:p>
          <a:pPr lvl="1"/>
          <a:r>
            <a:rPr lang="en-US"/>
            <a:t>- 50 kA peak</a:t>
          </a:r>
        </a:p>
        <a:p>
          <a:br>
            <a:rPr lang="en-US"/>
          </a:br>
          <a:r>
            <a:rPr lang="en-US"/>
            <a:t>A PASS condition indicates that the calculated worst-case peak discharge magnitude remains within allowable mechanical limits.</a:t>
          </a:r>
        </a:p>
        <a:p>
          <a:endParaRPr lang="en-US"/>
        </a:p>
        <a:p>
          <a:r>
            <a:rPr lang="en-US" b="1"/>
            <a:t>2. Current–Frequency Product Evaluation (I × f)</a:t>
          </a:r>
        </a:p>
        <a:p>
          <a:r>
            <a:rPr lang="en-US"/>
            <a:t>The I × f product is evaluated in accordance with IEEE Std C37.012-2022 and IEEE PES-TR16.</a:t>
          </a:r>
        </a:p>
        <a:p>
          <a:endParaRPr lang="en-US"/>
        </a:p>
        <a:p>
          <a:r>
            <a:rPr lang="en-US"/>
            <a:t>For Vacuum and SF6 circuit breakers:</a:t>
          </a:r>
        </a:p>
        <a:p>
          <a:endParaRPr lang="en-US"/>
        </a:p>
        <a:p>
          <a:r>
            <a:rPr lang="en-US"/>
            <a:t>There is generally no explicit frequency limitation, provided the peak current does not exceed the mechanical closing capability. These interrupter technologies are not susceptible to hydraulic shock wave damage associated with high-frequency transients.</a:t>
          </a:r>
        </a:p>
        <a:p>
          <a:endParaRPr lang="en-US" sz="1100"/>
        </a:p>
      </xdr:txBody>
    </xdr:sp>
    <xdr:clientData/>
  </xdr:twoCellAnchor>
  <xdr:twoCellAnchor editAs="oneCell">
    <xdr:from>
      <xdr:col>52</xdr:col>
      <xdr:colOff>157370</xdr:colOff>
      <xdr:row>8</xdr:row>
      <xdr:rowOff>146744</xdr:rowOff>
    </xdr:from>
    <xdr:to>
      <xdr:col>57</xdr:col>
      <xdr:colOff>48857</xdr:colOff>
      <xdr:row>10</xdr:row>
      <xdr:rowOff>88765</xdr:rowOff>
    </xdr:to>
    <xdr:pic>
      <xdr:nvPicPr>
        <xdr:cNvPr id="12" name="Picture 11">
          <a:extLst>
            <a:ext uri="{FF2B5EF4-FFF2-40B4-BE49-F238E27FC236}">
              <a16:creationId xmlns:a16="http://schemas.microsoft.com/office/drawing/2014/main" id="{10F42EB0-F383-F374-89A4-02807A8D8BB6}"/>
            </a:ext>
          </a:extLst>
        </xdr:cNvPr>
        <xdr:cNvPicPr>
          <a:picLocks noChangeAspect="1"/>
        </xdr:cNvPicPr>
      </xdr:nvPicPr>
      <xdr:blipFill>
        <a:blip xmlns:r="http://schemas.openxmlformats.org/officeDocument/2006/relationships" r:embed="rId3"/>
        <a:stretch>
          <a:fillRect/>
        </a:stretch>
      </xdr:blipFill>
      <xdr:spPr>
        <a:xfrm>
          <a:off x="9632674" y="2002048"/>
          <a:ext cx="802574" cy="405847"/>
        </a:xfrm>
        <a:prstGeom prst="rect">
          <a:avLst/>
        </a:prstGeom>
      </xdr:spPr>
    </xdr:pic>
    <xdr:clientData/>
  </xdr:twoCellAnchor>
  <xdr:twoCellAnchor editAs="oneCell">
    <xdr:from>
      <xdr:col>53</xdr:col>
      <xdr:colOff>157369</xdr:colOff>
      <xdr:row>10</xdr:row>
      <xdr:rowOff>219487</xdr:rowOff>
    </xdr:from>
    <xdr:to>
      <xdr:col>58</xdr:col>
      <xdr:colOff>64351</xdr:colOff>
      <xdr:row>12</xdr:row>
      <xdr:rowOff>198781</xdr:rowOff>
    </xdr:to>
    <xdr:pic>
      <xdr:nvPicPr>
        <xdr:cNvPr id="14" name="Picture 13">
          <a:extLst>
            <a:ext uri="{FF2B5EF4-FFF2-40B4-BE49-F238E27FC236}">
              <a16:creationId xmlns:a16="http://schemas.microsoft.com/office/drawing/2014/main" id="{256F9505-9027-96A5-9039-14DFEA8D4176}"/>
            </a:ext>
          </a:extLst>
        </xdr:cNvPr>
        <xdr:cNvPicPr>
          <a:picLocks noChangeAspect="1"/>
        </xdr:cNvPicPr>
      </xdr:nvPicPr>
      <xdr:blipFill>
        <a:blip xmlns:r="http://schemas.openxmlformats.org/officeDocument/2006/relationships" r:embed="rId4"/>
        <a:stretch>
          <a:fillRect/>
        </a:stretch>
      </xdr:blipFill>
      <xdr:spPr>
        <a:xfrm>
          <a:off x="9814891" y="2538617"/>
          <a:ext cx="818069" cy="443121"/>
        </a:xfrm>
        <a:prstGeom prst="rect">
          <a:avLst/>
        </a:prstGeom>
      </xdr:spPr>
    </xdr:pic>
    <xdr:clientData/>
  </xdr:twoCellAnchor>
  <xdr:twoCellAnchor>
    <xdr:from>
      <xdr:col>2</xdr:col>
      <xdr:colOff>0</xdr:colOff>
      <xdr:row>55</xdr:row>
      <xdr:rowOff>0</xdr:rowOff>
    </xdr:from>
    <xdr:to>
      <xdr:col>40</xdr:col>
      <xdr:colOff>22411</xdr:colOff>
      <xdr:row>95</xdr:row>
      <xdr:rowOff>198783</xdr:rowOff>
    </xdr:to>
    <xdr:sp macro="" textlink="">
      <xdr:nvSpPr>
        <xdr:cNvPr id="15" name="TextBox 14">
          <a:extLst>
            <a:ext uri="{FF2B5EF4-FFF2-40B4-BE49-F238E27FC236}">
              <a16:creationId xmlns:a16="http://schemas.microsoft.com/office/drawing/2014/main" id="{B42C114F-6312-49E9-8FC0-AE807A7A27BF}"/>
            </a:ext>
          </a:extLst>
        </xdr:cNvPr>
        <xdr:cNvSpPr txBox="1"/>
      </xdr:nvSpPr>
      <xdr:spPr>
        <a:xfrm>
          <a:off x="364435" y="12755217"/>
          <a:ext cx="6946672" cy="947530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For Oil circuit breakers:</a:t>
          </a:r>
          <a:br>
            <a:rPr lang="en-US"/>
          </a:br>
          <a:endParaRPr lang="en-US"/>
        </a:p>
        <a:p>
          <a:r>
            <a:rPr lang="en-US"/>
            <a:t>Strict limits apply due to sensitivity to high-frequency pressure waves.</a:t>
          </a:r>
        </a:p>
        <a:p>
          <a:pPr lvl="1"/>
          <a:br>
            <a:rPr lang="en-US"/>
          </a:br>
          <a:r>
            <a:rPr lang="en-US"/>
            <a:t>- </a:t>
          </a:r>
          <a:r>
            <a:rPr lang="en-US" b="1"/>
            <a:t>Class C0</a:t>
          </a:r>
          <a:r>
            <a:rPr lang="en-US"/>
            <a:t> oil breakers:</a:t>
          </a:r>
          <a:br>
            <a:rPr lang="en-US"/>
          </a:br>
          <a:r>
            <a:rPr lang="en-US"/>
            <a:t>I × f ≤ 20,000 kA·Hz</a:t>
          </a:r>
        </a:p>
        <a:p>
          <a:pPr lvl="1"/>
          <a:r>
            <a:rPr lang="en-US" b="1"/>
            <a:t>- Class C1/C2</a:t>
          </a:r>
          <a:r>
            <a:rPr lang="en-US"/>
            <a:t> oil breakers:</a:t>
          </a:r>
          <a:br>
            <a:rPr lang="en-US"/>
          </a:br>
          <a:r>
            <a:rPr lang="en-US"/>
            <a:t>I × f must not exceed the nameplate tested capability (Rated Inrush Current × Rated Inrush Frequency).</a:t>
          </a:r>
        </a:p>
        <a:p>
          <a:br>
            <a:rPr lang="en-US"/>
          </a:br>
          <a:r>
            <a:rPr lang="en-US"/>
            <a:t>If nameplate data is unavailable, IEEE PES-TR16 provides a historical default limit of 85,000 kA·Hz.</a:t>
          </a:r>
        </a:p>
        <a:p>
          <a:r>
            <a:rPr lang="en-US"/>
            <a:t>A PASS result requires compliance with both peak current and applicable product limits.</a:t>
          </a:r>
        </a:p>
        <a:p>
          <a:endParaRPr lang="en-US"/>
        </a:p>
        <a:p>
          <a:r>
            <a:rPr lang="en-US" b="1"/>
            <a:t>Single-Ended vs Double-Ended Substation Evaluation</a:t>
          </a:r>
        </a:p>
        <a:p>
          <a:r>
            <a:rPr lang="en-US" b="1"/>
            <a:t>Single-Ended Substation</a:t>
          </a:r>
          <a:br>
            <a:rPr lang="en-US" b="1"/>
          </a:br>
          <a:endParaRPr lang="en-US" b="1"/>
        </a:p>
        <a:p>
          <a:r>
            <a:rPr lang="en-US"/>
            <a:t>The single-ended worksheet assumes only the capacitance electrically connected to the source bus contributes to the discharge. This condition represents the minimum available discharge energy.</a:t>
          </a:r>
        </a:p>
        <a:p>
          <a:br>
            <a:rPr lang="en-US" b="1"/>
          </a:br>
          <a:r>
            <a:rPr lang="en-US" b="1"/>
            <a:t>Double-Ended Substation (Closed Tie)</a:t>
          </a:r>
        </a:p>
        <a:p>
          <a:r>
            <a:rPr lang="en-US"/>
            <a:t>The double-ended worksheet evaluates the worst-case tied configuration, where capacitance from both buses can discharge into the fault through the connecting inductance path.</a:t>
          </a:r>
        </a:p>
        <a:p>
          <a:br>
            <a:rPr lang="en-US"/>
          </a:br>
          <a:r>
            <a:rPr lang="en-US"/>
            <a:t>This condition can substantially increase:</a:t>
          </a:r>
        </a:p>
        <a:p>
          <a:pPr lvl="1"/>
          <a:br>
            <a:rPr lang="en-US"/>
          </a:br>
          <a:r>
            <a:rPr lang="en-US"/>
            <a:t>- Total effective capacitance</a:t>
          </a:r>
        </a:p>
        <a:p>
          <a:pPr lvl="1"/>
          <a:r>
            <a:rPr lang="en-US"/>
            <a:t>- Peak discharge current</a:t>
          </a:r>
        </a:p>
        <a:p>
          <a:pPr lvl="1"/>
          <a:r>
            <a:rPr lang="en-US"/>
            <a:t>- Natural frequency</a:t>
          </a:r>
        </a:p>
        <a:p>
          <a:pPr lvl="1"/>
          <a:r>
            <a:rPr lang="en-US"/>
            <a:t>- I × f product</a:t>
          </a:r>
        </a:p>
        <a:p>
          <a:br>
            <a:rPr lang="en-US"/>
          </a:br>
          <a:r>
            <a:rPr lang="en-US"/>
            <a:t>The double-ended configuration must be evaluated whenever a normally open tie can be closed during operation or maintenance.</a:t>
          </a:r>
          <a:r>
            <a:rPr lang="en-US" b="1"/>
            <a:t>Mitigation Measures for FAIL Conditions</a:t>
          </a:r>
          <a:br>
            <a:rPr lang="en-US" b="1"/>
          </a:br>
          <a:endParaRPr lang="en-US" b="1"/>
        </a:p>
        <a:p>
          <a:r>
            <a:rPr lang="en-US"/>
            <a:t>If calculated transient duty exceeds breaker capability, the tool supports evaluation of corrective actions:</a:t>
          </a:r>
        </a:p>
        <a:p>
          <a:pPr lvl="1"/>
          <a:br>
            <a:rPr lang="en-US"/>
          </a:br>
          <a:r>
            <a:rPr lang="en-US" b="1"/>
            <a:t>1.</a:t>
          </a:r>
          <a:r>
            <a:rPr lang="en-US" b="1" baseline="0"/>
            <a:t> </a:t>
          </a:r>
          <a:r>
            <a:rPr lang="en-US"/>
            <a:t>Increase Series Inductance</a:t>
          </a:r>
          <a:br>
            <a:rPr lang="en-US"/>
          </a:br>
          <a:r>
            <a:rPr lang="en-US"/>
            <a:t>Installation of a Transient Limiting Inductor (Outrush Reactor) directly increases L_total, thereby reducing both peak current and discharge frequency.</a:t>
          </a:r>
          <a:br>
            <a:rPr lang="en-US"/>
          </a:br>
          <a:endParaRPr lang="en-US"/>
        </a:p>
        <a:p>
          <a:pPr lvl="1"/>
          <a:r>
            <a:rPr lang="en-US" b="1"/>
            <a:t>2. </a:t>
          </a:r>
          <a:r>
            <a:rPr lang="en-US"/>
            <a:t>Upgrade Breaker Technology or Class</a:t>
          </a:r>
          <a:br>
            <a:rPr lang="en-US"/>
          </a:br>
          <a:r>
            <a:rPr lang="en-US"/>
            <a:t>Selection of a breaker with higher Close &amp; Latch capability or Class C2 capacitive switching performance.</a:t>
          </a:r>
        </a:p>
        <a:p>
          <a:pPr lvl="1"/>
          <a:br>
            <a:rPr lang="en-US"/>
          </a:br>
          <a:r>
            <a:rPr lang="en-US" b="1"/>
            <a:t>3.</a:t>
          </a:r>
          <a:r>
            <a:rPr lang="en-US"/>
            <a:t> Modify Substation Operating Configuration</a:t>
          </a:r>
          <a:br>
            <a:rPr lang="en-US"/>
          </a:br>
          <a:r>
            <a:rPr lang="en-US"/>
            <a:t>Restrict closed tie operation during capacitor bank energization or specific fault conditions.</a:t>
          </a:r>
        </a:p>
        <a:p>
          <a:endParaRPr lang="en-US"/>
        </a:p>
        <a:p>
          <a:endParaRPr lang="en-US"/>
        </a:p>
        <a:p>
          <a:r>
            <a:rPr lang="en-US" b="1"/>
            <a:t>Summary</a:t>
          </a:r>
          <a:endParaRPr lang="en-US"/>
        </a:p>
        <a:p>
          <a:r>
            <a:rPr lang="en-US"/>
            <a:t>The VarStec Capacitor Bank Outrush &amp; Close-in Fault Analysis Tool provides a standards-compliant method for evaluating breaker duty under close-in fault conditions.</a:t>
          </a:r>
          <a:br>
            <a:rPr lang="en-US"/>
          </a:br>
          <a:endParaRPr lang="en-US"/>
        </a:p>
        <a:p>
          <a:r>
            <a:rPr lang="en-US"/>
            <a:t>By implementing IEEE Std C37.012-2022, IEEE Std C37.04-2018, and IEEE PES-TR16 guidance, the tool accurately models high-frequency capacitor discharge events, verifies mechanical closing capability, evaluates applicable current–frequency product limits, and assesses worst-case tied substation configurations.</a:t>
          </a:r>
        </a:p>
        <a:p>
          <a:br>
            <a:rPr lang="en-US"/>
          </a:br>
          <a:r>
            <a:rPr lang="en-US"/>
            <a:t>It enables engineers to confirm breaker suitability, quantify transient discharge risk, and optimize transient limiting inductor application without unnecessary conservatism.</a:t>
          </a:r>
        </a:p>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171450</xdr:colOff>
      <xdr:row>15</xdr:row>
      <xdr:rowOff>219075</xdr:rowOff>
    </xdr:from>
    <xdr:to>
      <xdr:col>41</xdr:col>
      <xdr:colOff>104775</xdr:colOff>
      <xdr:row>21</xdr:row>
      <xdr:rowOff>171450</xdr:rowOff>
    </xdr:to>
    <xdr:sp macro="" textlink="">
      <xdr:nvSpPr>
        <xdr:cNvPr id="7" name="TextBox 6">
          <a:extLst>
            <a:ext uri="{FF2B5EF4-FFF2-40B4-BE49-F238E27FC236}">
              <a16:creationId xmlns:a16="http://schemas.microsoft.com/office/drawing/2014/main" id="{44519693-FDF5-254A-AAE4-F22E0291922C}"/>
            </a:ext>
          </a:extLst>
        </xdr:cNvPr>
        <xdr:cNvSpPr txBox="1"/>
      </xdr:nvSpPr>
      <xdr:spPr>
        <a:xfrm>
          <a:off x="352425" y="3609975"/>
          <a:ext cx="7172325" cy="1323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This worksheet evaluates the close-in fault (outrush) duty on a designated “Victim Breaker” in </a:t>
          </a:r>
          <a:r>
            <a:rPr lang="en-US" b="1"/>
            <a:t>single-ended substations</a:t>
          </a:r>
          <a:r>
            <a:rPr lang="en-US"/>
            <a:t>, assuming no closed bus tie or alternate source that would introduce additional parallel capacitance. It calculates peak outrush current, discharge frequency, and the (I × f) product per IEEE C37.012 and IEEE PES-TR16, and compares the results to breaker close-and-latch and technology-specific limits (Vacuum, SF6, Oil; C0/C1/C2). PASS/FAIL results verify breaker suitability and support evaluation of mitigation measures such as transient limiting inductors or alternate technologies. If a closed tie or double-ended configuration can increase available capacitance, use the </a:t>
          </a:r>
          <a:r>
            <a:rPr lang="en-US" b="1"/>
            <a:t>Double-Ended Substation</a:t>
          </a:r>
          <a:r>
            <a:rPr lang="en-US"/>
            <a:t> worksheet to determine worst-case outrush duty.</a:t>
          </a:r>
          <a:endParaRPr lang="en-US" sz="1100"/>
        </a:p>
      </xdr:txBody>
    </xdr:sp>
    <xdr:clientData/>
  </xdr:twoCellAnchor>
  <xdr:twoCellAnchor editAs="oneCell">
    <xdr:from>
      <xdr:col>1</xdr:col>
      <xdr:colOff>123826</xdr:colOff>
      <xdr:row>2</xdr:row>
      <xdr:rowOff>38100</xdr:rowOff>
    </xdr:from>
    <xdr:to>
      <xdr:col>12</xdr:col>
      <xdr:colOff>76201</xdr:colOff>
      <xdr:row>6</xdr:row>
      <xdr:rowOff>95250</xdr:rowOff>
    </xdr:to>
    <xdr:pic>
      <xdr:nvPicPr>
        <xdr:cNvPr id="2" name="Picture 1">
          <a:extLst>
            <a:ext uri="{FF2B5EF4-FFF2-40B4-BE49-F238E27FC236}">
              <a16:creationId xmlns:a16="http://schemas.microsoft.com/office/drawing/2014/main" id="{A6940489-CC08-420C-B00D-8159191EA6F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457200"/>
          <a:ext cx="1943100" cy="971550"/>
        </a:xfrm>
        <a:prstGeom prst="rect">
          <a:avLst/>
        </a:prstGeom>
      </xdr:spPr>
    </xdr:pic>
    <xdr:clientData/>
  </xdr:twoCellAnchor>
  <xdr:oneCellAnchor>
    <xdr:from>
      <xdr:col>74</xdr:col>
      <xdr:colOff>19049</xdr:colOff>
      <xdr:row>1</xdr:row>
      <xdr:rowOff>73956</xdr:rowOff>
    </xdr:from>
    <xdr:ext cx="1638301" cy="819151"/>
    <xdr:pic>
      <xdr:nvPicPr>
        <xdr:cNvPr id="3" name="Picture 2">
          <a:extLst>
            <a:ext uri="{FF2B5EF4-FFF2-40B4-BE49-F238E27FC236}">
              <a16:creationId xmlns:a16="http://schemas.microsoft.com/office/drawing/2014/main" id="{E322BCCE-5CF4-4A83-A0C5-7E0BFEFAD75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02556"/>
          <a:ext cx="1638301" cy="819151"/>
        </a:xfrm>
        <a:prstGeom prst="rect">
          <a:avLst/>
        </a:prstGeom>
      </xdr:spPr>
    </xdr:pic>
    <xdr:clientData/>
  </xdr:oneCellAnchor>
  <xdr:oneCellAnchor>
    <xdr:from>
      <xdr:col>32</xdr:col>
      <xdr:colOff>19049</xdr:colOff>
      <xdr:row>50</xdr:row>
      <xdr:rowOff>73956</xdr:rowOff>
    </xdr:from>
    <xdr:ext cx="1638301" cy="819151"/>
    <xdr:pic>
      <xdr:nvPicPr>
        <xdr:cNvPr id="4" name="Picture 3">
          <a:extLst>
            <a:ext uri="{FF2B5EF4-FFF2-40B4-BE49-F238E27FC236}">
              <a16:creationId xmlns:a16="http://schemas.microsoft.com/office/drawing/2014/main" id="{9E13C7CF-0157-4D67-B163-094F958E4782}"/>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11503956"/>
          <a:ext cx="1638301" cy="819151"/>
        </a:xfrm>
        <a:prstGeom prst="rect">
          <a:avLst/>
        </a:prstGeom>
      </xdr:spPr>
    </xdr:pic>
    <xdr:clientData/>
  </xdr:oneCellAnchor>
  <xdr:oneCellAnchor>
    <xdr:from>
      <xdr:col>74</xdr:col>
      <xdr:colOff>19049</xdr:colOff>
      <xdr:row>50</xdr:row>
      <xdr:rowOff>73956</xdr:rowOff>
    </xdr:from>
    <xdr:ext cx="1638301" cy="819151"/>
    <xdr:pic>
      <xdr:nvPicPr>
        <xdr:cNvPr id="5" name="Picture 4">
          <a:extLst>
            <a:ext uri="{FF2B5EF4-FFF2-40B4-BE49-F238E27FC236}">
              <a16:creationId xmlns:a16="http://schemas.microsoft.com/office/drawing/2014/main" id="{22FE30AE-A5ED-47BB-8FBD-15D016F8F6CB}"/>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11503956"/>
          <a:ext cx="1638301" cy="819151"/>
        </a:xfrm>
        <a:prstGeom prst="rect">
          <a:avLst/>
        </a:prstGeom>
      </xdr:spPr>
    </xdr:pic>
    <xdr:clientData/>
  </xdr:oneCellAnchor>
  <xdr:twoCellAnchor>
    <xdr:from>
      <xdr:col>43</xdr:col>
      <xdr:colOff>104775</xdr:colOff>
      <xdr:row>34</xdr:row>
      <xdr:rowOff>208992</xdr:rowOff>
    </xdr:from>
    <xdr:to>
      <xdr:col>83</xdr:col>
      <xdr:colOff>57710</xdr:colOff>
      <xdr:row>44</xdr:row>
      <xdr:rowOff>168089</xdr:rowOff>
    </xdr:to>
    <xdr:sp macro="" textlink="">
      <xdr:nvSpPr>
        <xdr:cNvPr id="13" name="TextBox 12">
          <a:extLst>
            <a:ext uri="{FF2B5EF4-FFF2-40B4-BE49-F238E27FC236}">
              <a16:creationId xmlns:a16="http://schemas.microsoft.com/office/drawing/2014/main" id="{0E0242CF-CEF8-B2D1-CB07-58716398DEA9}"/>
            </a:ext>
          </a:extLst>
        </xdr:cNvPr>
        <xdr:cNvSpPr txBox="1"/>
      </xdr:nvSpPr>
      <xdr:spPr>
        <a:xfrm>
          <a:off x="7886700" y="7943292"/>
          <a:ext cx="7191935" cy="224509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baseline="30000">
              <a:solidFill>
                <a:schemeClr val="dk1"/>
              </a:solidFill>
              <a:effectLst/>
              <a:latin typeface="+mn-lt"/>
              <a:ea typeface="+mn-ea"/>
              <a:cs typeface="+mn-cs"/>
            </a:rPr>
            <a:t>2</a:t>
          </a:r>
          <a:r>
            <a:rPr lang="en-US" sz="1000" b="1">
              <a:solidFill>
                <a:schemeClr val="dk1"/>
              </a:solidFill>
              <a:effectLst/>
              <a:latin typeface="+mn-lt"/>
              <a:ea typeface="+mn-ea"/>
              <a:cs typeface="+mn-cs"/>
            </a:rPr>
            <a:t>Peak Outrush Current Verification Criteria:</a:t>
          </a:r>
          <a:r>
            <a:rPr lang="en-US" sz="1000">
              <a:solidFill>
                <a:schemeClr val="dk1"/>
              </a:solidFill>
              <a:effectLst/>
              <a:latin typeface="+mn-lt"/>
              <a:ea typeface="+mn-ea"/>
              <a:cs typeface="+mn-cs"/>
            </a:rPr>
            <a:t> The Pass/Fail verification for the peak outrush (close-in fault) current is determined by comparing the calculated worst-case peak discharge magnitude against the mechanical making capability of the circuit breaker technology and classification. In accordance with IEEE Std C37.012-2022, Clause 10.2.2 and IEEE PES-TR16, Section 2.1.1.2, for modern Vacuum, SF6, and Oil circuit breakers classified as Class C1 (Low Probability of Restrike, formerly "Definite Purpose") or Class C2 (Very Low Probability of Restrike), the calculated peak current must not exceed the device's Rated Closing and Latching Capability (Peak Making Current). As defined in IEEE Std C37.04-2018, this limit is standardly calculated as 2.6 × Rated Symmetrical Short-Circuit Current for 60 Hz systems (or 2.5 × for 50 Hz), unless a specific nameplate value is provided. For legacy General Purpose circuit breakers classified as Class C0 (unspecified restrike probability), IEEE Std C37.04-2018, Table 11 Note 1 imposes a stricter limitation to prevent mechanical failure; for these devices, the peak outrush current must not exceed the lesser of 1.41 × Rated Short-Circuit Current () or 50 kA. A "PASS" result indicates the calculated peak, inclusive of system overvoltage and capacitance tolerance, remains below the applicable limit after applying the specified engineering safety margin. </a:t>
          </a:r>
        </a:p>
        <a:p>
          <a:endParaRPr lang="en-US" sz="1000"/>
        </a:p>
      </xdr:txBody>
    </xdr:sp>
    <xdr:clientData/>
  </xdr:twoCellAnchor>
  <xdr:twoCellAnchor>
    <xdr:from>
      <xdr:col>1</xdr:col>
      <xdr:colOff>123825</xdr:colOff>
      <xdr:row>54</xdr:row>
      <xdr:rowOff>228599</xdr:rowOff>
    </xdr:from>
    <xdr:to>
      <xdr:col>41</xdr:col>
      <xdr:colOff>0</xdr:colOff>
      <xdr:row>66</xdr:row>
      <xdr:rowOff>206190</xdr:rowOff>
    </xdr:to>
    <xdr:sp macro="" textlink="">
      <xdr:nvSpPr>
        <xdr:cNvPr id="14" name="TextBox 13">
          <a:extLst>
            <a:ext uri="{FF2B5EF4-FFF2-40B4-BE49-F238E27FC236}">
              <a16:creationId xmlns:a16="http://schemas.microsoft.com/office/drawing/2014/main" id="{E0F34C5C-6C23-7578-B0D4-5FA93C7D279F}"/>
            </a:ext>
          </a:extLst>
        </xdr:cNvPr>
        <xdr:cNvSpPr txBox="1"/>
      </xdr:nvSpPr>
      <xdr:spPr>
        <a:xfrm>
          <a:off x="304800" y="12534899"/>
          <a:ext cx="7115175" cy="27207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baseline="30000">
              <a:solidFill>
                <a:schemeClr val="dk1"/>
              </a:solidFill>
              <a:effectLst/>
              <a:latin typeface="+mn-lt"/>
              <a:ea typeface="+mn-ea"/>
              <a:cs typeface="+mn-cs"/>
            </a:rPr>
            <a:t>3</a:t>
          </a:r>
          <a:r>
            <a:rPr lang="en-US" sz="1000" b="1">
              <a:solidFill>
                <a:schemeClr val="dk1"/>
              </a:solidFill>
              <a:effectLst/>
              <a:latin typeface="+mn-lt"/>
              <a:ea typeface="+mn-ea"/>
              <a:cs typeface="+mn-cs"/>
            </a:rPr>
            <a:t>Outrush Frequency Product (I x f) Verification Criteria:</a:t>
          </a:r>
          <a:r>
            <a:rPr lang="en-US" sz="1000">
              <a:solidFill>
                <a:schemeClr val="dk1"/>
              </a:solidFill>
              <a:effectLst/>
              <a:latin typeface="+mn-lt"/>
              <a:ea typeface="+mn-ea"/>
              <a:cs typeface="+mn-cs"/>
            </a:rPr>
            <a:t> The Pass/Fail verification for the product of outrush current peak and frequency is determined by the circuit breaker's arc interruption technology and its sensitivity to transient shock waves. In accordance with IEEE Std C37.012-2022, Clause 10.2.2 and IEEE PES-TR16, Appendix C.2, modern Vacuum and SF6 circuit breakers are generally not limited by the frequency of the discharge current, as these interrupters are not sensitive to the hydraulic shock waves that affect bulk oil devices. Therefore, for Vacuum and SF6 breakers of any class (C0, C1, C2), there is no specific limit for the (I x f) product, provided the peak current magnitude remains (see 1 above) within the Close &amp; Latch capability. However, for Oil circuit breakers, strict limits apply to prevent mechanical damage to the interrupter tank and bushings. For legacy General Purpose oil breakers (Class C0), IEEE Std C37.04-2018, Table 21 (Note 1) mandates that the product of the inrush current peak and the inrush current frequency shall not exceed 20,000 kA·Hz. For Definite Purpose oil breakers (Class C1/C2), the calculated product must not exceed the device's specific tested capability defined by the Rated Inrush Current × Rated Inrush Frequency found on the nameplate, as required by IEEE Std C37.04-2018, Clause 5.8.4. In the absence of specific nameplate data for Class C1/C2 oil breakers, IEEE PES-TR16, Appendix D.3 establishes a historical default limit of 85,000 kA·Hz. A "PASS" result for oil devices requires the calculated product (I x f) derived using the maximum capacitance tolerance and system overvoltage to be less than or equal to these limits.</a:t>
          </a:r>
        </a:p>
        <a:p>
          <a:endParaRPr lang="en-US" sz="1000"/>
        </a:p>
      </xdr:txBody>
    </xdr:sp>
    <xdr:clientData/>
  </xdr:twoCellAnchor>
  <xdr:twoCellAnchor>
    <xdr:from>
      <xdr:col>43</xdr:col>
      <xdr:colOff>104774</xdr:colOff>
      <xdr:row>24</xdr:row>
      <xdr:rowOff>47625</xdr:rowOff>
    </xdr:from>
    <xdr:to>
      <xdr:col>83</xdr:col>
      <xdr:colOff>38099</xdr:colOff>
      <xdr:row>34</xdr:row>
      <xdr:rowOff>190500</xdr:rowOff>
    </xdr:to>
    <xdr:sp macro="" textlink="">
      <xdr:nvSpPr>
        <xdr:cNvPr id="15" name="TextBox 14">
          <a:extLst>
            <a:ext uri="{FF2B5EF4-FFF2-40B4-BE49-F238E27FC236}">
              <a16:creationId xmlns:a16="http://schemas.microsoft.com/office/drawing/2014/main" id="{6741B32B-7977-A919-90D3-2C31F3A8E150}"/>
            </a:ext>
          </a:extLst>
        </xdr:cNvPr>
        <xdr:cNvSpPr txBox="1"/>
      </xdr:nvSpPr>
      <xdr:spPr>
        <a:xfrm>
          <a:off x="7886699" y="5534025"/>
          <a:ext cx="7172325" cy="2390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30000">
              <a:solidFill>
                <a:schemeClr val="dk1"/>
              </a:solidFill>
              <a:effectLst/>
              <a:latin typeface="+mn-lt"/>
              <a:ea typeface="+mn-ea"/>
              <a:cs typeface="+mn-cs"/>
            </a:rPr>
            <a:t>1</a:t>
          </a:r>
          <a:r>
            <a:rPr lang="en-US" sz="1000" b="1">
              <a:solidFill>
                <a:schemeClr val="dk1"/>
              </a:solidFill>
              <a:effectLst/>
              <a:latin typeface="+mn-lt"/>
              <a:ea typeface="+mn-ea"/>
              <a:cs typeface="+mn-cs"/>
            </a:rPr>
            <a:t>Definition of Victim Breaker:</a:t>
          </a:r>
          <a:r>
            <a:rPr lang="en-US" sz="1000">
              <a:solidFill>
                <a:schemeClr val="dk1"/>
              </a:solidFill>
              <a:effectLst/>
              <a:latin typeface="+mn-lt"/>
              <a:ea typeface="+mn-ea"/>
              <a:cs typeface="+mn-cs"/>
            </a:rPr>
            <a:t> In this analysis, the </a:t>
          </a:r>
          <a:r>
            <a:rPr lang="en-US" sz="1000" b="1">
              <a:solidFill>
                <a:schemeClr val="dk1"/>
              </a:solidFill>
              <a:effectLst/>
              <a:latin typeface="+mn-lt"/>
              <a:ea typeface="+mn-ea"/>
              <a:cs typeface="+mn-cs"/>
            </a:rPr>
            <a:t>"Victim Breaker"</a:t>
          </a:r>
          <a:r>
            <a:rPr lang="en-US" sz="1000">
              <a:solidFill>
                <a:schemeClr val="dk1"/>
              </a:solidFill>
              <a:effectLst/>
              <a:latin typeface="+mn-lt"/>
              <a:ea typeface="+mn-ea"/>
              <a:cs typeface="+mn-cs"/>
            </a:rPr>
            <a:t> is the specific switching device (typically a feeder, line, or bus-tie breaker) that initiates the outrush event by closing into a short-circuit fault. This breaker is subjected to the high-frequency discharge of the adjacent energized capacitor bank superimposed on the system power-frequency fault current [IEEE Std C37.012-2022, 10.2.2; IEEE PES-TR16, 2.1.1].</a:t>
          </a:r>
          <a:br>
            <a:rPr lang="en-US" sz="1000">
              <a:solidFill>
                <a:schemeClr val="dk1"/>
              </a:solidFill>
              <a:effectLst/>
              <a:latin typeface="+mn-lt"/>
              <a:ea typeface="+mn-ea"/>
              <a:cs typeface="+mn-cs"/>
            </a:rPr>
          </a:br>
          <a:endParaRPr lang="en-US" sz="1000">
            <a:solidFill>
              <a:schemeClr val="dk1"/>
            </a:solidFill>
            <a:effectLst/>
            <a:latin typeface="+mn-lt"/>
            <a:ea typeface="+mn-ea"/>
            <a:cs typeface="+mn-cs"/>
          </a:endParaRPr>
        </a:p>
        <a:p>
          <a:r>
            <a:rPr lang="en-US" sz="1000" b="1">
              <a:solidFill>
                <a:schemeClr val="dk1"/>
              </a:solidFill>
              <a:effectLst/>
              <a:latin typeface="+mn-lt"/>
              <a:ea typeface="+mn-ea"/>
              <a:cs typeface="+mn-cs"/>
            </a:rPr>
            <a:t>Guidance on FAIL Results:</a:t>
          </a:r>
          <a:r>
            <a:rPr lang="en-US" sz="1000">
              <a:solidFill>
                <a:schemeClr val="dk1"/>
              </a:solidFill>
              <a:effectLst/>
              <a:latin typeface="+mn-lt"/>
              <a:ea typeface="+mn-ea"/>
              <a:cs typeface="+mn-cs"/>
            </a:rPr>
            <a:t> A </a:t>
          </a:r>
          <a:r>
            <a:rPr lang="en-US" sz="1000" b="1">
              <a:solidFill>
                <a:schemeClr val="dk1"/>
              </a:solidFill>
              <a:effectLst/>
              <a:latin typeface="+mn-lt"/>
              <a:ea typeface="+mn-ea"/>
              <a:cs typeface="+mn-cs"/>
            </a:rPr>
            <a:t>"FAIL"</a:t>
          </a:r>
          <a:r>
            <a:rPr lang="en-US" sz="1000">
              <a:solidFill>
                <a:schemeClr val="dk1"/>
              </a:solidFill>
              <a:effectLst/>
              <a:latin typeface="+mn-lt"/>
              <a:ea typeface="+mn-ea"/>
              <a:cs typeface="+mn-cs"/>
            </a:rPr>
            <a:t> indicates that the calculated transient discharge duty exceeds the mechanical (Peak Current) or frequency withstand capabilities of the specified Victim Breaker. To resolve this:</a:t>
          </a:r>
        </a:p>
        <a:p>
          <a:br>
            <a:rPr lang="en-US" sz="1000" b="1">
              <a:solidFill>
                <a:schemeClr val="dk1"/>
              </a:solidFill>
              <a:effectLst/>
              <a:latin typeface="+mn-lt"/>
              <a:ea typeface="+mn-ea"/>
              <a:cs typeface="+mn-cs"/>
            </a:rPr>
          </a:br>
          <a:r>
            <a:rPr lang="en-US" sz="1000" b="1">
              <a:solidFill>
                <a:schemeClr val="dk1"/>
              </a:solidFill>
              <a:effectLst/>
              <a:latin typeface="+mn-lt"/>
              <a:ea typeface="+mn-ea"/>
              <a:cs typeface="+mn-cs"/>
            </a:rPr>
            <a:t>Add Inductance:</a:t>
          </a:r>
          <a:r>
            <a:rPr lang="en-US" sz="1000">
              <a:solidFill>
                <a:schemeClr val="dk1"/>
              </a:solidFill>
              <a:effectLst/>
              <a:latin typeface="+mn-lt"/>
              <a:ea typeface="+mn-ea"/>
              <a:cs typeface="+mn-cs"/>
            </a:rPr>
            <a:t> Install a </a:t>
          </a:r>
          <a:r>
            <a:rPr lang="en-US" sz="1000" b="1">
              <a:solidFill>
                <a:schemeClr val="dk1"/>
              </a:solidFill>
              <a:effectLst/>
              <a:latin typeface="+mn-lt"/>
              <a:ea typeface="+mn-ea"/>
              <a:cs typeface="+mn-cs"/>
            </a:rPr>
            <a:t>Transient Limiting Inductor (TLI)</a:t>
          </a:r>
          <a:r>
            <a:rPr lang="en-US" sz="1000">
              <a:solidFill>
                <a:schemeClr val="dk1"/>
              </a:solidFill>
              <a:effectLst/>
              <a:latin typeface="+mn-lt"/>
              <a:ea typeface="+mn-ea"/>
              <a:cs typeface="+mn-cs"/>
            </a:rPr>
            <a:t> (Outrush Reactor) in series with the capacitor bank. Increasing the total loop inductance directly reduces both the Peak Outrush Current magnitude and the Transient Frequency seen by the Victim Breaker [IEEE PES-TR16, 2.1.1].</a:t>
          </a:r>
        </a:p>
        <a:p>
          <a:br>
            <a:rPr lang="en-US" sz="1000" b="1">
              <a:solidFill>
                <a:schemeClr val="dk1"/>
              </a:solidFill>
              <a:effectLst/>
              <a:latin typeface="+mn-lt"/>
              <a:ea typeface="+mn-ea"/>
              <a:cs typeface="+mn-cs"/>
            </a:rPr>
          </a:br>
          <a:r>
            <a:rPr lang="en-US" sz="1000" b="1">
              <a:solidFill>
                <a:schemeClr val="dk1"/>
              </a:solidFill>
              <a:effectLst/>
              <a:latin typeface="+mn-lt"/>
              <a:ea typeface="+mn-ea"/>
              <a:cs typeface="+mn-cs"/>
            </a:rPr>
            <a:t>Upgrade the Victim Breaker:</a:t>
          </a:r>
          <a:r>
            <a:rPr lang="en-US" sz="1000">
              <a:solidFill>
                <a:schemeClr val="dk1"/>
              </a:solidFill>
              <a:effectLst/>
              <a:latin typeface="+mn-lt"/>
              <a:ea typeface="+mn-ea"/>
              <a:cs typeface="+mn-cs"/>
            </a:rPr>
            <a:t> Select a device with a higher </a:t>
          </a:r>
          <a:r>
            <a:rPr lang="en-US" sz="1000" b="1">
              <a:solidFill>
                <a:schemeClr val="dk1"/>
              </a:solidFill>
              <a:effectLst/>
              <a:latin typeface="+mn-lt"/>
              <a:ea typeface="+mn-ea"/>
              <a:cs typeface="+mn-cs"/>
            </a:rPr>
            <a:t>Rated Closing and Latching Capability</a:t>
          </a:r>
          <a:r>
            <a:rPr lang="en-US" sz="1000">
              <a:solidFill>
                <a:schemeClr val="dk1"/>
              </a:solidFill>
              <a:effectLst/>
              <a:latin typeface="+mn-lt"/>
              <a:ea typeface="+mn-ea"/>
              <a:cs typeface="+mn-cs"/>
            </a:rPr>
            <a:t> or a different technology/class (e.g., Class C2) specifically rated to withstand the calculated stress [IEEE Std C37.04-2018, 5.6.2.3; IEEE Std C37.012-2022, 10.2.2].</a:t>
          </a:r>
        </a:p>
        <a:p>
          <a:endParaRPr lang="en-US" sz="1000"/>
        </a:p>
      </xdr:txBody>
    </xdr:sp>
    <xdr:clientData/>
  </xdr:twoCellAnchor>
  <xdr:twoCellAnchor>
    <xdr:from>
      <xdr:col>87</xdr:col>
      <xdr:colOff>0</xdr:colOff>
      <xdr:row>30</xdr:row>
      <xdr:rowOff>0</xdr:rowOff>
    </xdr:from>
    <xdr:to>
      <xdr:col>126</xdr:col>
      <xdr:colOff>33617</xdr:colOff>
      <xdr:row>35</xdr:row>
      <xdr:rowOff>182971</xdr:rowOff>
    </xdr:to>
    <xdr:sp macro="" textlink="">
      <xdr:nvSpPr>
        <xdr:cNvPr id="6" name="TextBox 5">
          <a:extLst>
            <a:ext uri="{FF2B5EF4-FFF2-40B4-BE49-F238E27FC236}">
              <a16:creationId xmlns:a16="http://schemas.microsoft.com/office/drawing/2014/main" id="{DA24DE6D-2475-42BA-856E-354D215B2F75}"/>
            </a:ext>
          </a:extLst>
        </xdr:cNvPr>
        <xdr:cNvSpPr txBox="1"/>
      </xdr:nvSpPr>
      <xdr:spPr>
        <a:xfrm>
          <a:off x="15744825" y="6781800"/>
          <a:ext cx="7091642" cy="1325971"/>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This tool evaluates the close-in fault (outrush) duty imposed on a designated “Victim Breaker” by an energized capacitor bank. Using system and bank parameters, it calculates peak outrush current, discharge frequency, and the (I × f) product per IEEE C37.012 and IEEE PES-TR16, and compares the results to the breaker’s close-and-latch and technology-specific limits (Vacuum, SF6, Oil; C0/C1/C2). PASS/FAIL results support verification of breaker suitability and evaluation of mitigation measures such as transient limiting inductors or alternate breaker technologies.</a:t>
          </a:r>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123826</xdr:colOff>
      <xdr:row>2</xdr:row>
      <xdr:rowOff>38100</xdr:rowOff>
    </xdr:from>
    <xdr:to>
      <xdr:col>12</xdr:col>
      <xdr:colOff>76201</xdr:colOff>
      <xdr:row>6</xdr:row>
      <xdr:rowOff>95250</xdr:rowOff>
    </xdr:to>
    <xdr:pic>
      <xdr:nvPicPr>
        <xdr:cNvPr id="2" name="Picture 1">
          <a:extLst>
            <a:ext uri="{FF2B5EF4-FFF2-40B4-BE49-F238E27FC236}">
              <a16:creationId xmlns:a16="http://schemas.microsoft.com/office/drawing/2014/main" id="{99E6078E-17C4-4188-B2AF-1DB4BCA2647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04801" y="495300"/>
          <a:ext cx="1943100" cy="971550"/>
        </a:xfrm>
        <a:prstGeom prst="rect">
          <a:avLst/>
        </a:prstGeom>
      </xdr:spPr>
    </xdr:pic>
    <xdr:clientData/>
  </xdr:twoCellAnchor>
  <xdr:oneCellAnchor>
    <xdr:from>
      <xdr:col>74</xdr:col>
      <xdr:colOff>19049</xdr:colOff>
      <xdr:row>1</xdr:row>
      <xdr:rowOff>73956</xdr:rowOff>
    </xdr:from>
    <xdr:ext cx="1638301" cy="819151"/>
    <xdr:pic>
      <xdr:nvPicPr>
        <xdr:cNvPr id="3" name="Picture 2">
          <a:extLst>
            <a:ext uri="{FF2B5EF4-FFF2-40B4-BE49-F238E27FC236}">
              <a16:creationId xmlns:a16="http://schemas.microsoft.com/office/drawing/2014/main" id="{6E509D2B-0669-4975-80F2-EB6CC1CDDED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302556"/>
          <a:ext cx="1638301" cy="819151"/>
        </a:xfrm>
        <a:prstGeom prst="rect">
          <a:avLst/>
        </a:prstGeom>
      </xdr:spPr>
    </xdr:pic>
    <xdr:clientData/>
  </xdr:oneCellAnchor>
  <xdr:oneCellAnchor>
    <xdr:from>
      <xdr:col>32</xdr:col>
      <xdr:colOff>19049</xdr:colOff>
      <xdr:row>50</xdr:row>
      <xdr:rowOff>73956</xdr:rowOff>
    </xdr:from>
    <xdr:ext cx="1638301" cy="819151"/>
    <xdr:pic>
      <xdr:nvPicPr>
        <xdr:cNvPr id="4" name="Picture 3">
          <a:extLst>
            <a:ext uri="{FF2B5EF4-FFF2-40B4-BE49-F238E27FC236}">
              <a16:creationId xmlns:a16="http://schemas.microsoft.com/office/drawing/2014/main" id="{7982E1FB-9416-49D6-81CD-F4933E2CE3C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810249" y="11427756"/>
          <a:ext cx="1638301" cy="819151"/>
        </a:xfrm>
        <a:prstGeom prst="rect">
          <a:avLst/>
        </a:prstGeom>
      </xdr:spPr>
    </xdr:pic>
    <xdr:clientData/>
  </xdr:oneCellAnchor>
  <xdr:oneCellAnchor>
    <xdr:from>
      <xdr:col>74</xdr:col>
      <xdr:colOff>19049</xdr:colOff>
      <xdr:row>50</xdr:row>
      <xdr:rowOff>73956</xdr:rowOff>
    </xdr:from>
    <xdr:ext cx="1638301" cy="819151"/>
    <xdr:pic>
      <xdr:nvPicPr>
        <xdr:cNvPr id="5" name="Picture 4">
          <a:extLst>
            <a:ext uri="{FF2B5EF4-FFF2-40B4-BE49-F238E27FC236}">
              <a16:creationId xmlns:a16="http://schemas.microsoft.com/office/drawing/2014/main" id="{99364FC3-1608-4018-B016-ABA0232A1AC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3411199" y="11427756"/>
          <a:ext cx="1638301" cy="819151"/>
        </a:xfrm>
        <a:prstGeom prst="rect">
          <a:avLst/>
        </a:prstGeom>
      </xdr:spPr>
    </xdr:pic>
    <xdr:clientData/>
  </xdr:oneCellAnchor>
  <xdr:twoCellAnchor>
    <xdr:from>
      <xdr:col>1</xdr:col>
      <xdr:colOff>152400</xdr:colOff>
      <xdr:row>13</xdr:row>
      <xdr:rowOff>217078</xdr:rowOff>
    </xdr:from>
    <xdr:to>
      <xdr:col>41</xdr:col>
      <xdr:colOff>47625</xdr:colOff>
      <xdr:row>19</xdr:row>
      <xdr:rowOff>9525</xdr:rowOff>
    </xdr:to>
    <xdr:sp macro="" textlink="">
      <xdr:nvSpPr>
        <xdr:cNvPr id="10" name="TextBox 9">
          <a:extLst>
            <a:ext uri="{FF2B5EF4-FFF2-40B4-BE49-F238E27FC236}">
              <a16:creationId xmlns:a16="http://schemas.microsoft.com/office/drawing/2014/main" id="{D155C15F-5FB7-45AA-8D2E-F9485FB72794}"/>
            </a:ext>
          </a:extLst>
        </xdr:cNvPr>
        <xdr:cNvSpPr txBox="1"/>
      </xdr:nvSpPr>
      <xdr:spPr>
        <a:xfrm>
          <a:off x="333375" y="3150778"/>
          <a:ext cx="7134225" cy="116404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a:t>This worksheet evaluates the close-in fault (outrush) duty on a designated “Victim Breaker” in </a:t>
          </a:r>
          <a:r>
            <a:rPr lang="en-US" b="1"/>
            <a:t>double-ended substations</a:t>
          </a:r>
          <a:r>
            <a:rPr lang="en-US"/>
            <a:t>, including conditions where a closed bus tie or alternate source can introduce additional parallel capacitance and increase transient discharge duty. It calculates peak outrush current, discharge frequency, and the (I × f) product per IEEE C37.012 and IEEE PES-TR16, and compares the results to breaker close-and-latch and technology-specific limits (Vacuum, SF6, Oil; C0/C1/C2). PASS/FAIL results verify breaker suitability under worst-case tied conditions and support evaluation of mitigation measures such as transient limiting inductors or alternate technologies. </a:t>
          </a:r>
          <a:endParaRPr lang="en-US" sz="1100"/>
        </a:p>
      </xdr:txBody>
    </xdr:sp>
    <xdr:clientData/>
  </xdr:twoCellAnchor>
  <xdr:twoCellAnchor>
    <xdr:from>
      <xdr:col>43</xdr:col>
      <xdr:colOff>127908</xdr:colOff>
      <xdr:row>35</xdr:row>
      <xdr:rowOff>139595</xdr:rowOff>
    </xdr:from>
    <xdr:to>
      <xdr:col>83</xdr:col>
      <xdr:colOff>80843</xdr:colOff>
      <xdr:row>43</xdr:row>
      <xdr:rowOff>162646</xdr:rowOff>
    </xdr:to>
    <xdr:sp macro="" textlink="">
      <xdr:nvSpPr>
        <xdr:cNvPr id="13" name="TextBox 12">
          <a:extLst>
            <a:ext uri="{FF2B5EF4-FFF2-40B4-BE49-F238E27FC236}">
              <a16:creationId xmlns:a16="http://schemas.microsoft.com/office/drawing/2014/main" id="{BF680F86-9D73-467A-8028-F16B39C84E9D}"/>
            </a:ext>
          </a:extLst>
        </xdr:cNvPr>
        <xdr:cNvSpPr txBox="1"/>
      </xdr:nvSpPr>
      <xdr:spPr>
        <a:xfrm>
          <a:off x="7909833" y="8026295"/>
          <a:ext cx="7191935" cy="185185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baseline="30000">
              <a:solidFill>
                <a:schemeClr val="dk1"/>
              </a:solidFill>
              <a:effectLst/>
              <a:latin typeface="+mn-lt"/>
              <a:ea typeface="+mn-ea"/>
              <a:cs typeface="+mn-cs"/>
            </a:rPr>
            <a:t>2</a:t>
          </a:r>
          <a:r>
            <a:rPr lang="en-US" sz="1000" b="1">
              <a:solidFill>
                <a:schemeClr val="dk1"/>
              </a:solidFill>
              <a:effectLst/>
              <a:latin typeface="+mn-lt"/>
              <a:ea typeface="+mn-ea"/>
              <a:cs typeface="+mn-cs"/>
            </a:rPr>
            <a:t>Peak Outrush Current Verification Criteria:</a:t>
          </a:r>
          <a:r>
            <a:rPr lang="en-US" sz="1000">
              <a:solidFill>
                <a:schemeClr val="dk1"/>
              </a:solidFill>
              <a:effectLst/>
              <a:latin typeface="+mn-lt"/>
              <a:ea typeface="+mn-ea"/>
              <a:cs typeface="+mn-cs"/>
            </a:rPr>
            <a:t> The Pass/Fail verification for the peak outrush (close-in fault) current is determined by comparing the calculated worst-case peak discharge magnitude against the mechanical making capability of the circuit breaker technology and classification. In accordance with IEEE Std C37.012-2022, Clause 10.2.2 and IEEE PES-TR16, Section 2.1.1.2, for modern Vacuum, SF6, and Oil circuit breakers classified as Class C1 (Low Probability of Restrike, formerly "Definite Purpose") or Class C2 (Very Low Probability of Restrike), the calculated peak current must not exceed the device's Rated Closing and Latching Capability (Peak Making Current). As defined in IEEE Std C37.04-2018, this limit is standardly calculated as 2.6 × Rated Symmetrical Short-Circuit Current for 60 Hz systems (or 2.5 × for 50 Hz), unless a specific nameplate value is provided. For legacy General Purpose circuit breakers classified as Class C0 (unspecified restrike probability), IEEE Std C37.04-2018, Table 11 Note 1 imposes a stricter limitation to prevent mechanical failure; for these devices, the peak outrush current must not exceed the lesser of 1.41 × Rated Short-Circuit Current () or 50 kA. A "PASS" result indicates the calculated peak, inclusive of system overvoltage and capacitance tolerance, remains below the applicable limit after applying the specified engineering safety margin. </a:t>
          </a:r>
        </a:p>
        <a:p>
          <a:endParaRPr lang="en-US" sz="1000"/>
        </a:p>
      </xdr:txBody>
    </xdr:sp>
    <xdr:clientData/>
  </xdr:twoCellAnchor>
  <xdr:twoCellAnchor>
    <xdr:from>
      <xdr:col>1</xdr:col>
      <xdr:colOff>100692</xdr:colOff>
      <xdr:row>54</xdr:row>
      <xdr:rowOff>97971</xdr:rowOff>
    </xdr:from>
    <xdr:to>
      <xdr:col>40</xdr:col>
      <xdr:colOff>157842</xdr:colOff>
      <xdr:row>64</xdr:row>
      <xdr:rowOff>170812</xdr:rowOff>
    </xdr:to>
    <xdr:sp macro="" textlink="">
      <xdr:nvSpPr>
        <xdr:cNvPr id="14" name="TextBox 13">
          <a:extLst>
            <a:ext uri="{FF2B5EF4-FFF2-40B4-BE49-F238E27FC236}">
              <a16:creationId xmlns:a16="http://schemas.microsoft.com/office/drawing/2014/main" id="{0B2FF371-FA2A-4CB8-B6FD-AB658E81D31F}"/>
            </a:ext>
          </a:extLst>
        </xdr:cNvPr>
        <xdr:cNvSpPr txBox="1"/>
      </xdr:nvSpPr>
      <xdr:spPr>
        <a:xfrm>
          <a:off x="277585" y="12466864"/>
          <a:ext cx="6955971" cy="226359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100" b="1" baseline="30000">
              <a:solidFill>
                <a:schemeClr val="dk1"/>
              </a:solidFill>
              <a:effectLst/>
              <a:latin typeface="+mn-lt"/>
              <a:ea typeface="+mn-ea"/>
              <a:cs typeface="+mn-cs"/>
            </a:rPr>
            <a:t>3</a:t>
          </a:r>
          <a:r>
            <a:rPr lang="en-US" sz="1000" b="1">
              <a:solidFill>
                <a:schemeClr val="dk1"/>
              </a:solidFill>
              <a:effectLst/>
              <a:latin typeface="+mn-lt"/>
              <a:ea typeface="+mn-ea"/>
              <a:cs typeface="+mn-cs"/>
            </a:rPr>
            <a:t>Outrush Frequency Product (I x f) Verification Criteria:</a:t>
          </a:r>
          <a:r>
            <a:rPr lang="en-US" sz="1000">
              <a:solidFill>
                <a:schemeClr val="dk1"/>
              </a:solidFill>
              <a:effectLst/>
              <a:latin typeface="+mn-lt"/>
              <a:ea typeface="+mn-ea"/>
              <a:cs typeface="+mn-cs"/>
            </a:rPr>
            <a:t> The Pass/Fail verification for the product of outrush current peak and frequency is determined by the circuit breaker's arc interruption technology and its sensitivity to transient shock waves. In accordance with IEEE Std C37.012-2022, Clause 10.2.2 and IEEE PES-TR16, Appendix C.2, modern Vacuum and SF6 circuit breakers are generally not limited by the frequency of the discharge current, as these interrupters are not sensitive to the hydraulic shock waves that affect bulk oil devices. Therefore, for Vacuum and SF6 breakers of any class (C0, C1, C2), there is no specific limit for the (I x f) product, provided the peak current magnitude remains (see 1 above) within the Close &amp; Latch capability. However, for Oil circuit breakers, strict limits apply to prevent mechanical damage to the interrupter tank and bushings. For legacy General Purpose oil breakers (Class C0), IEEE Std C37.04-2018, Table 21 (Note 1) mandates that the product of the inrush current peak and the inrush current frequency shall not exceed 20,000 kA·Hz. For Definite Purpose oil breakers (Class C1/C2), the calculated product must not exceed the device's specific tested capability defined by the Rated Inrush Current × Rated Inrush Frequency found on the nameplate, as required by IEEE Std C37.04-2018, Clause 5.8.4. In the absence of specific nameplate data for Class C1/C2 oil breakers, IEEE PES-TR16, Appendix D.3 establishes a historical default limit of 85,000 kA·Hz. A "PASS" result for oil devices requires the calculated product (I x f) derived using the maximum capacitance tolerance and system overvoltage to be less than or equal to these limits.</a:t>
          </a:r>
        </a:p>
        <a:p>
          <a:endParaRPr lang="en-US" sz="1000"/>
        </a:p>
      </xdr:txBody>
    </xdr:sp>
    <xdr:clientData/>
  </xdr:twoCellAnchor>
  <xdr:twoCellAnchor>
    <xdr:from>
      <xdr:col>43</xdr:col>
      <xdr:colOff>112938</xdr:colOff>
      <xdr:row>24</xdr:row>
      <xdr:rowOff>95250</xdr:rowOff>
    </xdr:from>
    <xdr:to>
      <xdr:col>83</xdr:col>
      <xdr:colOff>46263</xdr:colOff>
      <xdr:row>35</xdr:row>
      <xdr:rowOff>161926</xdr:rowOff>
    </xdr:to>
    <xdr:sp macro="" textlink="">
      <xdr:nvSpPr>
        <xdr:cNvPr id="15" name="TextBox 14">
          <a:extLst>
            <a:ext uri="{FF2B5EF4-FFF2-40B4-BE49-F238E27FC236}">
              <a16:creationId xmlns:a16="http://schemas.microsoft.com/office/drawing/2014/main" id="{79EA54DF-2B74-4D4A-A8EE-4C7274AD47DE}"/>
            </a:ext>
          </a:extLst>
        </xdr:cNvPr>
        <xdr:cNvSpPr txBox="1"/>
      </xdr:nvSpPr>
      <xdr:spPr>
        <a:xfrm>
          <a:off x="7894863" y="5505450"/>
          <a:ext cx="7172325" cy="254317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baseline="30000">
              <a:solidFill>
                <a:schemeClr val="dk1"/>
              </a:solidFill>
              <a:effectLst/>
              <a:latin typeface="+mn-lt"/>
              <a:ea typeface="+mn-ea"/>
              <a:cs typeface="+mn-cs"/>
            </a:rPr>
            <a:t>1</a:t>
          </a:r>
          <a:r>
            <a:rPr lang="en-US" sz="1000" b="1">
              <a:solidFill>
                <a:schemeClr val="dk1"/>
              </a:solidFill>
              <a:effectLst/>
              <a:latin typeface="+mn-lt"/>
              <a:ea typeface="+mn-ea"/>
              <a:cs typeface="+mn-cs"/>
            </a:rPr>
            <a:t>Definition of Victim Breaker:</a:t>
          </a:r>
          <a:r>
            <a:rPr lang="en-US" sz="1000">
              <a:solidFill>
                <a:schemeClr val="dk1"/>
              </a:solidFill>
              <a:effectLst/>
              <a:latin typeface="+mn-lt"/>
              <a:ea typeface="+mn-ea"/>
              <a:cs typeface="+mn-cs"/>
            </a:rPr>
            <a:t> In this analysis, the </a:t>
          </a:r>
          <a:r>
            <a:rPr lang="en-US" sz="1000" b="1">
              <a:solidFill>
                <a:schemeClr val="dk1"/>
              </a:solidFill>
              <a:effectLst/>
              <a:latin typeface="+mn-lt"/>
              <a:ea typeface="+mn-ea"/>
              <a:cs typeface="+mn-cs"/>
            </a:rPr>
            <a:t>"Victim Breaker"</a:t>
          </a:r>
          <a:r>
            <a:rPr lang="en-US" sz="1000">
              <a:solidFill>
                <a:schemeClr val="dk1"/>
              </a:solidFill>
              <a:effectLst/>
              <a:latin typeface="+mn-lt"/>
              <a:ea typeface="+mn-ea"/>
              <a:cs typeface="+mn-cs"/>
            </a:rPr>
            <a:t> is the specific switching device (typically a feeder, line, or bus-tie breaker) that initiates the outrush event by closing into a short-circuit fault. This breaker is subjected to the high-frequency discharge of the adjacent energized capacitor bank superimposed on the system power-frequency fault current [IEEE Std C37.012-2022, 10.2.2; IEEE PES-TR16, 2.1.1].</a:t>
          </a:r>
          <a:br>
            <a:rPr lang="en-US" sz="1000">
              <a:solidFill>
                <a:schemeClr val="dk1"/>
              </a:solidFill>
              <a:effectLst/>
              <a:latin typeface="+mn-lt"/>
              <a:ea typeface="+mn-ea"/>
              <a:cs typeface="+mn-cs"/>
            </a:rPr>
          </a:br>
          <a:endParaRPr lang="en-US" sz="1000">
            <a:solidFill>
              <a:schemeClr val="dk1"/>
            </a:solidFill>
            <a:effectLst/>
            <a:latin typeface="+mn-lt"/>
            <a:ea typeface="+mn-ea"/>
            <a:cs typeface="+mn-cs"/>
          </a:endParaRPr>
        </a:p>
        <a:p>
          <a:r>
            <a:rPr lang="en-US" sz="1000" b="1">
              <a:solidFill>
                <a:schemeClr val="dk1"/>
              </a:solidFill>
              <a:effectLst/>
              <a:latin typeface="+mn-lt"/>
              <a:ea typeface="+mn-ea"/>
              <a:cs typeface="+mn-cs"/>
            </a:rPr>
            <a:t>Guidance on FAIL Results:</a:t>
          </a:r>
          <a:r>
            <a:rPr lang="en-US" sz="1000">
              <a:solidFill>
                <a:schemeClr val="dk1"/>
              </a:solidFill>
              <a:effectLst/>
              <a:latin typeface="+mn-lt"/>
              <a:ea typeface="+mn-ea"/>
              <a:cs typeface="+mn-cs"/>
            </a:rPr>
            <a:t> A </a:t>
          </a:r>
          <a:r>
            <a:rPr lang="en-US" sz="1000" b="1">
              <a:solidFill>
                <a:schemeClr val="dk1"/>
              </a:solidFill>
              <a:effectLst/>
              <a:latin typeface="+mn-lt"/>
              <a:ea typeface="+mn-ea"/>
              <a:cs typeface="+mn-cs"/>
            </a:rPr>
            <a:t>"FAIL"</a:t>
          </a:r>
          <a:r>
            <a:rPr lang="en-US" sz="1000">
              <a:solidFill>
                <a:schemeClr val="dk1"/>
              </a:solidFill>
              <a:effectLst/>
              <a:latin typeface="+mn-lt"/>
              <a:ea typeface="+mn-ea"/>
              <a:cs typeface="+mn-cs"/>
            </a:rPr>
            <a:t> indicates that the calculated transient discharge duty exceeds the mechanical (Peak Current) or frequency withstand capabilities of the specified Victim Breaker. To resolve this:</a:t>
          </a:r>
        </a:p>
        <a:p>
          <a:br>
            <a:rPr lang="en-US" sz="1000" b="1">
              <a:solidFill>
                <a:schemeClr val="dk1"/>
              </a:solidFill>
              <a:effectLst/>
              <a:latin typeface="+mn-lt"/>
              <a:ea typeface="+mn-ea"/>
              <a:cs typeface="+mn-cs"/>
            </a:rPr>
          </a:br>
          <a:r>
            <a:rPr lang="en-US" sz="1000" b="1">
              <a:solidFill>
                <a:schemeClr val="dk1"/>
              </a:solidFill>
              <a:effectLst/>
              <a:latin typeface="+mn-lt"/>
              <a:ea typeface="+mn-ea"/>
              <a:cs typeface="+mn-cs"/>
            </a:rPr>
            <a:t>Add Inductance:</a:t>
          </a:r>
          <a:r>
            <a:rPr lang="en-US" sz="1000">
              <a:solidFill>
                <a:schemeClr val="dk1"/>
              </a:solidFill>
              <a:effectLst/>
              <a:latin typeface="+mn-lt"/>
              <a:ea typeface="+mn-ea"/>
              <a:cs typeface="+mn-cs"/>
            </a:rPr>
            <a:t> Install a </a:t>
          </a:r>
          <a:r>
            <a:rPr lang="en-US" sz="1000" b="1">
              <a:solidFill>
                <a:schemeClr val="dk1"/>
              </a:solidFill>
              <a:effectLst/>
              <a:latin typeface="+mn-lt"/>
              <a:ea typeface="+mn-ea"/>
              <a:cs typeface="+mn-cs"/>
            </a:rPr>
            <a:t>Transient Limiting Inductor (TLI)</a:t>
          </a:r>
          <a:r>
            <a:rPr lang="en-US" sz="1000">
              <a:solidFill>
                <a:schemeClr val="dk1"/>
              </a:solidFill>
              <a:effectLst/>
              <a:latin typeface="+mn-lt"/>
              <a:ea typeface="+mn-ea"/>
              <a:cs typeface="+mn-cs"/>
            </a:rPr>
            <a:t> (Outrush Reactor) in series with the capacitor bank. Increasing the total loop inductance directly reduces both the Peak Outrush Current magnitude and the Transient Frequency seen by the Victim Breaker [IEEE PES-TR16, 2.1.1].</a:t>
          </a:r>
        </a:p>
        <a:p>
          <a:br>
            <a:rPr lang="en-US" sz="1000" b="1">
              <a:solidFill>
                <a:schemeClr val="dk1"/>
              </a:solidFill>
              <a:effectLst/>
              <a:latin typeface="+mn-lt"/>
              <a:ea typeface="+mn-ea"/>
              <a:cs typeface="+mn-cs"/>
            </a:rPr>
          </a:br>
          <a:r>
            <a:rPr lang="en-US" sz="1000" b="1">
              <a:solidFill>
                <a:schemeClr val="dk1"/>
              </a:solidFill>
              <a:effectLst/>
              <a:latin typeface="+mn-lt"/>
              <a:ea typeface="+mn-ea"/>
              <a:cs typeface="+mn-cs"/>
            </a:rPr>
            <a:t>Upgrade the Victim Breaker:</a:t>
          </a:r>
          <a:r>
            <a:rPr lang="en-US" sz="1000">
              <a:solidFill>
                <a:schemeClr val="dk1"/>
              </a:solidFill>
              <a:effectLst/>
              <a:latin typeface="+mn-lt"/>
              <a:ea typeface="+mn-ea"/>
              <a:cs typeface="+mn-cs"/>
            </a:rPr>
            <a:t> Select a device with a higher </a:t>
          </a:r>
          <a:r>
            <a:rPr lang="en-US" sz="1000" b="1">
              <a:solidFill>
                <a:schemeClr val="dk1"/>
              </a:solidFill>
              <a:effectLst/>
              <a:latin typeface="+mn-lt"/>
              <a:ea typeface="+mn-ea"/>
              <a:cs typeface="+mn-cs"/>
            </a:rPr>
            <a:t>Rated Closing and Latching Capability</a:t>
          </a:r>
          <a:r>
            <a:rPr lang="en-US" sz="1000">
              <a:solidFill>
                <a:schemeClr val="dk1"/>
              </a:solidFill>
              <a:effectLst/>
              <a:latin typeface="+mn-lt"/>
              <a:ea typeface="+mn-ea"/>
              <a:cs typeface="+mn-cs"/>
            </a:rPr>
            <a:t> or a different technology/class (e.g., Class C2) specifically rated to withstand the calculated stress [IEEE Std C37.04-2018, 5.6.2.3; IEEE Std C37.012-2022, 10.2.2].</a:t>
          </a:r>
        </a:p>
        <a:p>
          <a:endParaRPr lang="en-US" sz="10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19050</xdr:colOff>
      <xdr:row>3</xdr:row>
      <xdr:rowOff>57150</xdr:rowOff>
    </xdr:from>
    <xdr:to>
      <xdr:col>13</xdr:col>
      <xdr:colOff>553631</xdr:colOff>
      <xdr:row>33</xdr:row>
      <xdr:rowOff>115106</xdr:rowOff>
    </xdr:to>
    <xdr:pic>
      <xdr:nvPicPr>
        <xdr:cNvPr id="3" name="Picture 2">
          <a:extLst>
            <a:ext uri="{FF2B5EF4-FFF2-40B4-BE49-F238E27FC236}">
              <a16:creationId xmlns:a16="http://schemas.microsoft.com/office/drawing/2014/main" id="{E93E1A0A-F814-CAB1-2249-AA3AEBBF0D7B}"/>
            </a:ext>
          </a:extLst>
        </xdr:cNvPr>
        <xdr:cNvPicPr>
          <a:picLocks noChangeAspect="1"/>
        </xdr:cNvPicPr>
      </xdr:nvPicPr>
      <xdr:blipFill>
        <a:blip xmlns:r="http://schemas.openxmlformats.org/officeDocument/2006/relationships" r:embed="rId1"/>
        <a:stretch>
          <a:fillRect/>
        </a:stretch>
      </xdr:blipFill>
      <xdr:spPr>
        <a:xfrm>
          <a:off x="19050" y="628650"/>
          <a:ext cx="8459381" cy="5772956"/>
        </a:xfrm>
        <a:prstGeom prst="rect">
          <a:avLst/>
        </a:prstGeom>
      </xdr:spPr>
    </xdr:pic>
    <xdr:clientData/>
  </xdr:twoCellAnchor>
  <xdr:twoCellAnchor editAs="oneCell">
    <xdr:from>
      <xdr:col>1</xdr:col>
      <xdr:colOff>123825</xdr:colOff>
      <xdr:row>33</xdr:row>
      <xdr:rowOff>161925</xdr:rowOff>
    </xdr:from>
    <xdr:to>
      <xdr:col>10</xdr:col>
      <xdr:colOff>458012</xdr:colOff>
      <xdr:row>60</xdr:row>
      <xdr:rowOff>143590</xdr:rowOff>
    </xdr:to>
    <xdr:pic>
      <xdr:nvPicPr>
        <xdr:cNvPr id="4" name="Picture 3">
          <a:extLst>
            <a:ext uri="{FF2B5EF4-FFF2-40B4-BE49-F238E27FC236}">
              <a16:creationId xmlns:a16="http://schemas.microsoft.com/office/drawing/2014/main" id="{478D28BF-9BE2-E02C-50E5-F531246DAF15}"/>
            </a:ext>
          </a:extLst>
        </xdr:cNvPr>
        <xdr:cNvPicPr>
          <a:picLocks noChangeAspect="1"/>
        </xdr:cNvPicPr>
      </xdr:nvPicPr>
      <xdr:blipFill>
        <a:blip xmlns:r="http://schemas.openxmlformats.org/officeDocument/2006/relationships" r:embed="rId2"/>
        <a:stretch>
          <a:fillRect/>
        </a:stretch>
      </xdr:blipFill>
      <xdr:spPr>
        <a:xfrm>
          <a:off x="733425" y="6448425"/>
          <a:ext cx="5820587" cy="5125165"/>
        </a:xfrm>
        <a:prstGeom prst="rect">
          <a:avLst/>
        </a:prstGeom>
      </xdr:spPr>
    </xdr:pic>
    <xdr:clientData/>
  </xdr:twoCellAnchor>
  <xdr:twoCellAnchor editAs="oneCell">
    <xdr:from>
      <xdr:col>0</xdr:col>
      <xdr:colOff>28575</xdr:colOff>
      <xdr:row>60</xdr:row>
      <xdr:rowOff>171450</xdr:rowOff>
    </xdr:from>
    <xdr:to>
      <xdr:col>13</xdr:col>
      <xdr:colOff>582208</xdr:colOff>
      <xdr:row>90</xdr:row>
      <xdr:rowOff>96037</xdr:rowOff>
    </xdr:to>
    <xdr:pic>
      <xdr:nvPicPr>
        <xdr:cNvPr id="5" name="Picture 4">
          <a:extLst>
            <a:ext uri="{FF2B5EF4-FFF2-40B4-BE49-F238E27FC236}">
              <a16:creationId xmlns:a16="http://schemas.microsoft.com/office/drawing/2014/main" id="{7504C064-8937-A2E2-74A6-BC7EE344256E}"/>
            </a:ext>
          </a:extLst>
        </xdr:cNvPr>
        <xdr:cNvPicPr>
          <a:picLocks noChangeAspect="1"/>
        </xdr:cNvPicPr>
      </xdr:nvPicPr>
      <xdr:blipFill>
        <a:blip xmlns:r="http://schemas.openxmlformats.org/officeDocument/2006/relationships" r:embed="rId3"/>
        <a:stretch>
          <a:fillRect/>
        </a:stretch>
      </xdr:blipFill>
      <xdr:spPr>
        <a:xfrm>
          <a:off x="28575" y="11601450"/>
          <a:ext cx="8478433" cy="5639587"/>
        </a:xfrm>
        <a:prstGeom prst="rect">
          <a:avLst/>
        </a:prstGeom>
      </xdr:spPr>
    </xdr:pic>
    <xdr:clientData/>
  </xdr:twoCellAnchor>
  <xdr:twoCellAnchor editAs="oneCell">
    <xdr:from>
      <xdr:col>0</xdr:col>
      <xdr:colOff>0</xdr:colOff>
      <xdr:row>91</xdr:row>
      <xdr:rowOff>0</xdr:rowOff>
    </xdr:from>
    <xdr:to>
      <xdr:col>15</xdr:col>
      <xdr:colOff>48908</xdr:colOff>
      <xdr:row>123</xdr:row>
      <xdr:rowOff>38956</xdr:rowOff>
    </xdr:to>
    <xdr:pic>
      <xdr:nvPicPr>
        <xdr:cNvPr id="6" name="Picture 5">
          <a:extLst>
            <a:ext uri="{FF2B5EF4-FFF2-40B4-BE49-F238E27FC236}">
              <a16:creationId xmlns:a16="http://schemas.microsoft.com/office/drawing/2014/main" id="{CDDDDE7F-CBD7-81CD-8FBE-284954CA75B8}"/>
            </a:ext>
          </a:extLst>
        </xdr:cNvPr>
        <xdr:cNvPicPr>
          <a:picLocks noChangeAspect="1"/>
        </xdr:cNvPicPr>
      </xdr:nvPicPr>
      <xdr:blipFill>
        <a:blip xmlns:r="http://schemas.openxmlformats.org/officeDocument/2006/relationships" r:embed="rId4"/>
        <a:stretch>
          <a:fillRect/>
        </a:stretch>
      </xdr:blipFill>
      <xdr:spPr>
        <a:xfrm>
          <a:off x="0" y="17335500"/>
          <a:ext cx="9192908" cy="6134956"/>
        </a:xfrm>
        <a:prstGeom prst="rect">
          <a:avLst/>
        </a:prstGeom>
      </xdr:spPr>
    </xdr:pic>
    <xdr:clientData/>
  </xdr:twoCellAnchor>
  <xdr:twoCellAnchor editAs="oneCell">
    <xdr:from>
      <xdr:col>0</xdr:col>
      <xdr:colOff>152400</xdr:colOff>
      <xdr:row>123</xdr:row>
      <xdr:rowOff>180975</xdr:rowOff>
    </xdr:from>
    <xdr:to>
      <xdr:col>14</xdr:col>
      <xdr:colOff>125012</xdr:colOff>
      <xdr:row>159</xdr:row>
      <xdr:rowOff>124774</xdr:rowOff>
    </xdr:to>
    <xdr:pic>
      <xdr:nvPicPr>
        <xdr:cNvPr id="7" name="Picture 6">
          <a:extLst>
            <a:ext uri="{FF2B5EF4-FFF2-40B4-BE49-F238E27FC236}">
              <a16:creationId xmlns:a16="http://schemas.microsoft.com/office/drawing/2014/main" id="{24D7EB0A-0433-AAF1-235C-BE7AF6517E47}"/>
            </a:ext>
          </a:extLst>
        </xdr:cNvPr>
        <xdr:cNvPicPr>
          <a:picLocks noChangeAspect="1"/>
        </xdr:cNvPicPr>
      </xdr:nvPicPr>
      <xdr:blipFill>
        <a:blip xmlns:r="http://schemas.openxmlformats.org/officeDocument/2006/relationships" r:embed="rId5"/>
        <a:stretch>
          <a:fillRect/>
        </a:stretch>
      </xdr:blipFill>
      <xdr:spPr>
        <a:xfrm>
          <a:off x="152400" y="23612475"/>
          <a:ext cx="8507012" cy="6801799"/>
        </a:xfrm>
        <a:prstGeom prst="rect">
          <a:avLst/>
        </a:prstGeom>
      </xdr:spPr>
    </xdr:pic>
    <xdr:clientData/>
  </xdr:twoCellAnchor>
  <xdr:twoCellAnchor editAs="oneCell">
    <xdr:from>
      <xdr:col>0</xdr:col>
      <xdr:colOff>0</xdr:colOff>
      <xdr:row>160</xdr:row>
      <xdr:rowOff>0</xdr:rowOff>
    </xdr:from>
    <xdr:to>
      <xdr:col>13</xdr:col>
      <xdr:colOff>248791</xdr:colOff>
      <xdr:row>183</xdr:row>
      <xdr:rowOff>10138</xdr:rowOff>
    </xdr:to>
    <xdr:pic>
      <xdr:nvPicPr>
        <xdr:cNvPr id="8" name="Picture 7">
          <a:extLst>
            <a:ext uri="{FF2B5EF4-FFF2-40B4-BE49-F238E27FC236}">
              <a16:creationId xmlns:a16="http://schemas.microsoft.com/office/drawing/2014/main" id="{C14AF77A-58BC-BB25-58A6-ACF106E9A1CE}"/>
            </a:ext>
          </a:extLst>
        </xdr:cNvPr>
        <xdr:cNvPicPr>
          <a:picLocks noChangeAspect="1"/>
        </xdr:cNvPicPr>
      </xdr:nvPicPr>
      <xdr:blipFill>
        <a:blip xmlns:r="http://schemas.openxmlformats.org/officeDocument/2006/relationships" r:embed="rId6"/>
        <a:stretch>
          <a:fillRect/>
        </a:stretch>
      </xdr:blipFill>
      <xdr:spPr>
        <a:xfrm>
          <a:off x="0" y="30480000"/>
          <a:ext cx="8173591" cy="4391638"/>
        </a:xfrm>
        <a:prstGeom prst="rect">
          <a:avLst/>
        </a:prstGeom>
      </xdr:spPr>
    </xdr:pic>
    <xdr:clientData/>
  </xdr:twoCellAnchor>
  <xdr:twoCellAnchor editAs="oneCell">
    <xdr:from>
      <xdr:col>1</xdr:col>
      <xdr:colOff>66674</xdr:colOff>
      <xdr:row>182</xdr:row>
      <xdr:rowOff>180975</xdr:rowOff>
    </xdr:from>
    <xdr:to>
      <xdr:col>13</xdr:col>
      <xdr:colOff>306001</xdr:colOff>
      <xdr:row>187</xdr:row>
      <xdr:rowOff>95371</xdr:rowOff>
    </xdr:to>
    <xdr:pic>
      <xdr:nvPicPr>
        <xdr:cNvPr id="9" name="Picture 8">
          <a:extLst>
            <a:ext uri="{FF2B5EF4-FFF2-40B4-BE49-F238E27FC236}">
              <a16:creationId xmlns:a16="http://schemas.microsoft.com/office/drawing/2014/main" id="{2F10DD62-2781-871E-18EC-34B44DF78685}"/>
            </a:ext>
          </a:extLst>
        </xdr:cNvPr>
        <xdr:cNvPicPr>
          <a:picLocks noChangeAspect="1"/>
        </xdr:cNvPicPr>
      </xdr:nvPicPr>
      <xdr:blipFill rotWithShape="1">
        <a:blip xmlns:r="http://schemas.openxmlformats.org/officeDocument/2006/relationships" r:embed="rId7"/>
        <a:srcRect l="12277"/>
        <a:stretch>
          <a:fillRect/>
        </a:stretch>
      </xdr:blipFill>
      <xdr:spPr>
        <a:xfrm>
          <a:off x="676274" y="34851975"/>
          <a:ext cx="7554527" cy="8668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85725</xdr:rowOff>
    </xdr:from>
    <xdr:to>
      <xdr:col>17</xdr:col>
      <xdr:colOff>211026</xdr:colOff>
      <xdr:row>35</xdr:row>
      <xdr:rowOff>162866</xdr:rowOff>
    </xdr:to>
    <xdr:pic>
      <xdr:nvPicPr>
        <xdr:cNvPr id="2" name="Picture 1">
          <a:extLst>
            <a:ext uri="{FF2B5EF4-FFF2-40B4-BE49-F238E27FC236}">
              <a16:creationId xmlns:a16="http://schemas.microsoft.com/office/drawing/2014/main" id="{105C4E02-D2DA-BB00-3C66-50E7A60F164F}"/>
            </a:ext>
          </a:extLst>
        </xdr:cNvPr>
        <xdr:cNvPicPr>
          <a:picLocks noChangeAspect="1"/>
        </xdr:cNvPicPr>
      </xdr:nvPicPr>
      <xdr:blipFill>
        <a:blip xmlns:r="http://schemas.openxmlformats.org/officeDocument/2006/relationships" r:embed="rId1"/>
        <a:stretch>
          <a:fillRect/>
        </a:stretch>
      </xdr:blipFill>
      <xdr:spPr>
        <a:xfrm>
          <a:off x="0" y="85725"/>
          <a:ext cx="10574226" cy="6744641"/>
        </a:xfrm>
        <a:prstGeom prst="rect">
          <a:avLst/>
        </a:prstGeom>
      </xdr:spPr>
    </xdr:pic>
    <xdr:clientData/>
  </xdr:twoCellAnchor>
  <xdr:twoCellAnchor editAs="oneCell">
    <xdr:from>
      <xdr:col>17</xdr:col>
      <xdr:colOff>161925</xdr:colOff>
      <xdr:row>0</xdr:row>
      <xdr:rowOff>28575</xdr:rowOff>
    </xdr:from>
    <xdr:to>
      <xdr:col>27</xdr:col>
      <xdr:colOff>143723</xdr:colOff>
      <xdr:row>34</xdr:row>
      <xdr:rowOff>152400</xdr:rowOff>
    </xdr:to>
    <xdr:pic>
      <xdr:nvPicPr>
        <xdr:cNvPr id="3" name="Picture 2">
          <a:extLst>
            <a:ext uri="{FF2B5EF4-FFF2-40B4-BE49-F238E27FC236}">
              <a16:creationId xmlns:a16="http://schemas.microsoft.com/office/drawing/2014/main" id="{318852F2-BB63-DC81-FE3C-D2BEE1A3FAB3}"/>
            </a:ext>
          </a:extLst>
        </xdr:cNvPr>
        <xdr:cNvPicPr>
          <a:picLocks noChangeAspect="1"/>
        </xdr:cNvPicPr>
      </xdr:nvPicPr>
      <xdr:blipFill rotWithShape="1">
        <a:blip xmlns:r="http://schemas.openxmlformats.org/officeDocument/2006/relationships" r:embed="rId2"/>
        <a:srcRect b="10708"/>
        <a:stretch>
          <a:fillRect/>
        </a:stretch>
      </xdr:blipFill>
      <xdr:spPr>
        <a:xfrm>
          <a:off x="10525125" y="28575"/>
          <a:ext cx="6077798" cy="6600825"/>
        </a:xfrm>
        <a:prstGeom prst="rect">
          <a:avLst/>
        </a:prstGeom>
      </xdr:spPr>
    </xdr:pic>
    <xdr:clientData/>
  </xdr:twoCellAnchor>
  <xdr:twoCellAnchor>
    <xdr:from>
      <xdr:col>13</xdr:col>
      <xdr:colOff>19050</xdr:colOff>
      <xdr:row>0</xdr:row>
      <xdr:rowOff>0</xdr:rowOff>
    </xdr:from>
    <xdr:to>
      <xdr:col>17</xdr:col>
      <xdr:colOff>466724</xdr:colOff>
      <xdr:row>6</xdr:row>
      <xdr:rowOff>180975</xdr:rowOff>
    </xdr:to>
    <xdr:sp macro="" textlink="">
      <xdr:nvSpPr>
        <xdr:cNvPr id="5" name="TextBox 4">
          <a:extLst>
            <a:ext uri="{FF2B5EF4-FFF2-40B4-BE49-F238E27FC236}">
              <a16:creationId xmlns:a16="http://schemas.microsoft.com/office/drawing/2014/main" id="{CDFDF5C2-C95A-44DB-97E9-199DFF26FBE8}"/>
            </a:ext>
          </a:extLst>
        </xdr:cNvPr>
        <xdr:cNvSpPr txBox="1"/>
      </xdr:nvSpPr>
      <xdr:spPr>
        <a:xfrm>
          <a:off x="7943850" y="0"/>
          <a:ext cx="2886074" cy="1323975"/>
        </a:xfrm>
        <a:prstGeom prst="rect">
          <a:avLst/>
        </a:prstGeom>
        <a:solidFill>
          <a:schemeClr val="lt1">
            <a:alpha val="72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Use S1 for Indoor/Cable-connected capacitor</a:t>
          </a:r>
          <a:r>
            <a:rPr lang="en-US" sz="1100" baseline="0">
              <a:solidFill>
                <a:srgbClr val="FF0000"/>
              </a:solidFill>
            </a:rPr>
            <a:t> banks (where greater than 100 meters of cable is used). </a:t>
          </a:r>
          <a:br>
            <a:rPr lang="en-US" sz="1100" baseline="0">
              <a:solidFill>
                <a:srgbClr val="FF0000"/>
              </a:solidFill>
            </a:rPr>
          </a:br>
          <a:br>
            <a:rPr lang="en-US" sz="1100" baseline="0">
              <a:solidFill>
                <a:srgbClr val="FF0000"/>
              </a:solidFill>
            </a:rPr>
          </a:br>
          <a:r>
            <a:rPr lang="en-US" sz="1100" baseline="0">
              <a:solidFill>
                <a:srgbClr val="FF0000"/>
              </a:solidFill>
            </a:rPr>
            <a:t>Use S2 Breakers for outdoor/overhead bus connected capacitor banks where less than 100 meters of cable is used).</a:t>
          </a:r>
        </a:p>
        <a:p>
          <a:endParaRPr lang="en-US" sz="1100">
            <a:solidFill>
              <a:srgbClr val="FF0000"/>
            </a:solidFill>
          </a:endParaRPr>
        </a:p>
      </xdr:txBody>
    </xdr:sp>
    <xdr:clientData/>
  </xdr:twoCellAnchor>
  <xdr:twoCellAnchor editAs="oneCell">
    <xdr:from>
      <xdr:col>0</xdr:col>
      <xdr:colOff>0</xdr:colOff>
      <xdr:row>37</xdr:row>
      <xdr:rowOff>0</xdr:rowOff>
    </xdr:from>
    <xdr:to>
      <xdr:col>10</xdr:col>
      <xdr:colOff>191377</xdr:colOff>
      <xdr:row>70</xdr:row>
      <xdr:rowOff>134246</xdr:rowOff>
    </xdr:to>
    <xdr:pic>
      <xdr:nvPicPr>
        <xdr:cNvPr id="6" name="Picture 5">
          <a:extLst>
            <a:ext uri="{FF2B5EF4-FFF2-40B4-BE49-F238E27FC236}">
              <a16:creationId xmlns:a16="http://schemas.microsoft.com/office/drawing/2014/main" id="{7974872F-EF55-AAB9-F119-4A13F3848623}"/>
            </a:ext>
          </a:extLst>
        </xdr:cNvPr>
        <xdr:cNvPicPr>
          <a:picLocks noChangeAspect="1"/>
        </xdr:cNvPicPr>
      </xdr:nvPicPr>
      <xdr:blipFill>
        <a:blip xmlns:r="http://schemas.openxmlformats.org/officeDocument/2006/relationships" r:embed="rId3"/>
        <a:stretch>
          <a:fillRect/>
        </a:stretch>
      </xdr:blipFill>
      <xdr:spPr>
        <a:xfrm>
          <a:off x="0" y="7048500"/>
          <a:ext cx="6287377" cy="6420746"/>
        </a:xfrm>
        <a:prstGeom prst="rect">
          <a:avLst/>
        </a:prstGeom>
      </xdr:spPr>
    </xdr:pic>
    <xdr:clientData/>
  </xdr:twoCellAnchor>
  <xdr:twoCellAnchor editAs="oneCell">
    <xdr:from>
      <xdr:col>10</xdr:col>
      <xdr:colOff>238125</xdr:colOff>
      <xdr:row>36</xdr:row>
      <xdr:rowOff>180975</xdr:rowOff>
    </xdr:from>
    <xdr:to>
      <xdr:col>24</xdr:col>
      <xdr:colOff>258369</xdr:colOff>
      <xdr:row>58</xdr:row>
      <xdr:rowOff>133928</xdr:rowOff>
    </xdr:to>
    <xdr:pic>
      <xdr:nvPicPr>
        <xdr:cNvPr id="7" name="Picture 6">
          <a:extLst>
            <a:ext uri="{FF2B5EF4-FFF2-40B4-BE49-F238E27FC236}">
              <a16:creationId xmlns:a16="http://schemas.microsoft.com/office/drawing/2014/main" id="{C55E9583-997F-C911-DD62-A92B441B52CC}"/>
            </a:ext>
          </a:extLst>
        </xdr:cNvPr>
        <xdr:cNvPicPr>
          <a:picLocks noChangeAspect="1"/>
        </xdr:cNvPicPr>
      </xdr:nvPicPr>
      <xdr:blipFill>
        <a:blip xmlns:r="http://schemas.openxmlformats.org/officeDocument/2006/relationships" r:embed="rId4"/>
        <a:stretch>
          <a:fillRect/>
        </a:stretch>
      </xdr:blipFill>
      <xdr:spPr>
        <a:xfrm>
          <a:off x="6334125" y="7038975"/>
          <a:ext cx="8554644" cy="4143953"/>
        </a:xfrm>
        <a:prstGeom prst="rect">
          <a:avLst/>
        </a:prstGeom>
      </xdr:spPr>
    </xdr:pic>
    <xdr:clientData/>
  </xdr:twoCellAnchor>
  <xdr:twoCellAnchor editAs="oneCell">
    <xdr:from>
      <xdr:col>10</xdr:col>
      <xdr:colOff>238125</xdr:colOff>
      <xdr:row>58</xdr:row>
      <xdr:rowOff>161925</xdr:rowOff>
    </xdr:from>
    <xdr:to>
      <xdr:col>24</xdr:col>
      <xdr:colOff>315527</xdr:colOff>
      <xdr:row>88</xdr:row>
      <xdr:rowOff>76986</xdr:rowOff>
    </xdr:to>
    <xdr:pic>
      <xdr:nvPicPr>
        <xdr:cNvPr id="8" name="Picture 7">
          <a:extLst>
            <a:ext uri="{FF2B5EF4-FFF2-40B4-BE49-F238E27FC236}">
              <a16:creationId xmlns:a16="http://schemas.microsoft.com/office/drawing/2014/main" id="{CAD5DA26-90DD-CA58-BB41-2C49D8CAC9FC}"/>
            </a:ext>
          </a:extLst>
        </xdr:cNvPr>
        <xdr:cNvPicPr>
          <a:picLocks noChangeAspect="1"/>
        </xdr:cNvPicPr>
      </xdr:nvPicPr>
      <xdr:blipFill>
        <a:blip xmlns:r="http://schemas.openxmlformats.org/officeDocument/2006/relationships" r:embed="rId5"/>
        <a:stretch>
          <a:fillRect/>
        </a:stretch>
      </xdr:blipFill>
      <xdr:spPr>
        <a:xfrm>
          <a:off x="6334125" y="11210925"/>
          <a:ext cx="8611802" cy="5630061"/>
        </a:xfrm>
        <a:prstGeom prst="rect">
          <a:avLst/>
        </a:prstGeom>
      </xdr:spPr>
    </xdr:pic>
    <xdr:clientData/>
  </xdr:twoCellAnchor>
  <xdr:twoCellAnchor editAs="oneCell">
    <xdr:from>
      <xdr:col>0</xdr:col>
      <xdr:colOff>209550</xdr:colOff>
      <xdr:row>70</xdr:row>
      <xdr:rowOff>161925</xdr:rowOff>
    </xdr:from>
    <xdr:to>
      <xdr:col>10</xdr:col>
      <xdr:colOff>134190</xdr:colOff>
      <xdr:row>93</xdr:row>
      <xdr:rowOff>143484</xdr:rowOff>
    </xdr:to>
    <xdr:pic>
      <xdr:nvPicPr>
        <xdr:cNvPr id="9" name="Picture 8">
          <a:extLst>
            <a:ext uri="{FF2B5EF4-FFF2-40B4-BE49-F238E27FC236}">
              <a16:creationId xmlns:a16="http://schemas.microsoft.com/office/drawing/2014/main" id="{31AC1F24-C4D7-E6F9-F85D-466251819846}"/>
            </a:ext>
          </a:extLst>
        </xdr:cNvPr>
        <xdr:cNvPicPr>
          <a:picLocks noChangeAspect="1"/>
        </xdr:cNvPicPr>
      </xdr:nvPicPr>
      <xdr:blipFill>
        <a:blip xmlns:r="http://schemas.openxmlformats.org/officeDocument/2006/relationships" r:embed="rId6"/>
        <a:stretch>
          <a:fillRect/>
        </a:stretch>
      </xdr:blipFill>
      <xdr:spPr>
        <a:xfrm>
          <a:off x="209550" y="13496925"/>
          <a:ext cx="6020640" cy="4363059"/>
        </a:xfrm>
        <a:prstGeom prst="rect">
          <a:avLst/>
        </a:prstGeom>
      </xdr:spPr>
    </xdr:pic>
    <xdr:clientData/>
  </xdr:twoCellAnchor>
  <xdr:twoCellAnchor>
    <xdr:from>
      <xdr:col>0</xdr:col>
      <xdr:colOff>257175</xdr:colOff>
      <xdr:row>1</xdr:row>
      <xdr:rowOff>123825</xdr:rowOff>
    </xdr:from>
    <xdr:to>
      <xdr:col>4</xdr:col>
      <xdr:colOff>257175</xdr:colOff>
      <xdr:row>4</xdr:row>
      <xdr:rowOff>66675</xdr:rowOff>
    </xdr:to>
    <xdr:sp macro="" textlink="">
      <xdr:nvSpPr>
        <xdr:cNvPr id="10" name="TextBox 9">
          <a:extLst>
            <a:ext uri="{FF2B5EF4-FFF2-40B4-BE49-F238E27FC236}">
              <a16:creationId xmlns:a16="http://schemas.microsoft.com/office/drawing/2014/main" id="{26A7A5C0-1D6C-65D3-11C9-A8D33A2F5176}"/>
            </a:ext>
          </a:extLst>
        </xdr:cNvPr>
        <xdr:cNvSpPr txBox="1"/>
      </xdr:nvSpPr>
      <xdr:spPr>
        <a:xfrm>
          <a:off x="257175" y="314325"/>
          <a:ext cx="2438400"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Formely</a:t>
          </a:r>
          <a:r>
            <a:rPr lang="en-US" sz="1100" baseline="0">
              <a:solidFill>
                <a:srgbClr val="FF0000"/>
              </a:solidFill>
            </a:rPr>
            <a:t> referred to as indoor breakers</a:t>
          </a:r>
          <a:endParaRPr lang="en-US" sz="1100">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16</xdr:col>
      <xdr:colOff>453860</xdr:colOff>
      <xdr:row>35</xdr:row>
      <xdr:rowOff>9525</xdr:rowOff>
    </xdr:to>
    <xdr:pic>
      <xdr:nvPicPr>
        <xdr:cNvPr id="2" name="Picture 1">
          <a:extLst>
            <a:ext uri="{FF2B5EF4-FFF2-40B4-BE49-F238E27FC236}">
              <a16:creationId xmlns:a16="http://schemas.microsoft.com/office/drawing/2014/main" id="{A0C649E4-677E-FA56-A71F-CB27518293DE}"/>
            </a:ext>
          </a:extLst>
        </xdr:cNvPr>
        <xdr:cNvPicPr>
          <a:picLocks noChangeAspect="1"/>
        </xdr:cNvPicPr>
      </xdr:nvPicPr>
      <xdr:blipFill>
        <a:blip xmlns:r="http://schemas.openxmlformats.org/officeDocument/2006/relationships" r:embed="rId1"/>
        <a:stretch>
          <a:fillRect/>
        </a:stretch>
      </xdr:blipFill>
      <xdr:spPr>
        <a:xfrm>
          <a:off x="0" y="9525"/>
          <a:ext cx="10207460" cy="6667500"/>
        </a:xfrm>
        <a:prstGeom prst="rect">
          <a:avLst/>
        </a:prstGeom>
      </xdr:spPr>
    </xdr:pic>
    <xdr:clientData/>
  </xdr:twoCellAnchor>
  <xdr:twoCellAnchor editAs="oneCell">
    <xdr:from>
      <xdr:col>16</xdr:col>
      <xdr:colOff>238125</xdr:colOff>
      <xdr:row>0</xdr:row>
      <xdr:rowOff>66675</xdr:rowOff>
    </xdr:from>
    <xdr:to>
      <xdr:col>26</xdr:col>
      <xdr:colOff>48449</xdr:colOff>
      <xdr:row>37</xdr:row>
      <xdr:rowOff>115290</xdr:rowOff>
    </xdr:to>
    <xdr:pic>
      <xdr:nvPicPr>
        <xdr:cNvPr id="3" name="Picture 2">
          <a:extLst>
            <a:ext uri="{FF2B5EF4-FFF2-40B4-BE49-F238E27FC236}">
              <a16:creationId xmlns:a16="http://schemas.microsoft.com/office/drawing/2014/main" id="{AF86687B-EF50-57C7-1451-85E8350F08FC}"/>
            </a:ext>
          </a:extLst>
        </xdr:cNvPr>
        <xdr:cNvPicPr>
          <a:picLocks noChangeAspect="1"/>
        </xdr:cNvPicPr>
      </xdr:nvPicPr>
      <xdr:blipFill>
        <a:blip xmlns:r="http://schemas.openxmlformats.org/officeDocument/2006/relationships" r:embed="rId2"/>
        <a:stretch>
          <a:fillRect/>
        </a:stretch>
      </xdr:blipFill>
      <xdr:spPr>
        <a:xfrm>
          <a:off x="9991725" y="66675"/>
          <a:ext cx="5906324" cy="7097115"/>
        </a:xfrm>
        <a:prstGeom prst="rect">
          <a:avLst/>
        </a:prstGeom>
      </xdr:spPr>
    </xdr:pic>
    <xdr:clientData/>
  </xdr:twoCellAnchor>
  <xdr:twoCellAnchor>
    <xdr:from>
      <xdr:col>11</xdr:col>
      <xdr:colOff>561976</xdr:colOff>
      <xdr:row>0</xdr:row>
      <xdr:rowOff>85725</xdr:rowOff>
    </xdr:from>
    <xdr:to>
      <xdr:col>16</xdr:col>
      <xdr:colOff>400050</xdr:colOff>
      <xdr:row>7</xdr:row>
      <xdr:rowOff>161925</xdr:rowOff>
    </xdr:to>
    <xdr:sp macro="" textlink="">
      <xdr:nvSpPr>
        <xdr:cNvPr id="5" name="TextBox 4">
          <a:extLst>
            <a:ext uri="{FF2B5EF4-FFF2-40B4-BE49-F238E27FC236}">
              <a16:creationId xmlns:a16="http://schemas.microsoft.com/office/drawing/2014/main" id="{56A6A67E-9D76-4244-B482-03B71DB1F034}"/>
            </a:ext>
          </a:extLst>
        </xdr:cNvPr>
        <xdr:cNvSpPr txBox="1"/>
      </xdr:nvSpPr>
      <xdr:spPr>
        <a:xfrm>
          <a:off x="7267576" y="85725"/>
          <a:ext cx="2886074" cy="1409700"/>
        </a:xfrm>
        <a:prstGeom prst="rect">
          <a:avLst/>
        </a:prstGeom>
        <a:solidFill>
          <a:schemeClr val="lt1">
            <a:alpha val="72000"/>
          </a:scheme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Use S1 for Indoor/Cable-connected capacitor</a:t>
          </a:r>
          <a:r>
            <a:rPr lang="en-US" sz="1100" baseline="0">
              <a:solidFill>
                <a:srgbClr val="FF0000"/>
              </a:solidFill>
            </a:rPr>
            <a:t> banks (where greater than 100 meters of cable is used). </a:t>
          </a:r>
          <a:br>
            <a:rPr lang="en-US" sz="1100" baseline="0">
              <a:solidFill>
                <a:srgbClr val="FF0000"/>
              </a:solidFill>
            </a:rPr>
          </a:br>
          <a:br>
            <a:rPr lang="en-US" sz="1100" baseline="0">
              <a:solidFill>
                <a:srgbClr val="FF0000"/>
              </a:solidFill>
            </a:rPr>
          </a:br>
          <a:r>
            <a:rPr lang="en-US" sz="1100" baseline="0">
              <a:solidFill>
                <a:srgbClr val="FF0000"/>
              </a:solidFill>
            </a:rPr>
            <a:t>Use S2 Breakers for outdoor/overhead bus connected capacitor banks where less than 100 meters of cable is used).</a:t>
          </a:r>
        </a:p>
        <a:p>
          <a:endParaRPr lang="en-US" sz="1100">
            <a:solidFill>
              <a:srgbClr val="FF0000"/>
            </a:solidFill>
          </a:endParaRPr>
        </a:p>
      </xdr:txBody>
    </xdr:sp>
    <xdr:clientData/>
  </xdr:twoCellAnchor>
  <xdr:twoCellAnchor>
    <xdr:from>
      <xdr:col>0</xdr:col>
      <xdr:colOff>104775</xdr:colOff>
      <xdr:row>1</xdr:row>
      <xdr:rowOff>19050</xdr:rowOff>
    </xdr:from>
    <xdr:to>
      <xdr:col>4</xdr:col>
      <xdr:colOff>104775</xdr:colOff>
      <xdr:row>3</xdr:row>
      <xdr:rowOff>152400</xdr:rowOff>
    </xdr:to>
    <xdr:sp macro="" textlink="">
      <xdr:nvSpPr>
        <xdr:cNvPr id="6" name="TextBox 5">
          <a:extLst>
            <a:ext uri="{FF2B5EF4-FFF2-40B4-BE49-F238E27FC236}">
              <a16:creationId xmlns:a16="http://schemas.microsoft.com/office/drawing/2014/main" id="{B72B3ED7-A64F-4ED0-BCFB-843283E05A73}"/>
            </a:ext>
          </a:extLst>
        </xdr:cNvPr>
        <xdr:cNvSpPr txBox="1"/>
      </xdr:nvSpPr>
      <xdr:spPr>
        <a:xfrm>
          <a:off x="104775" y="209550"/>
          <a:ext cx="2438400" cy="5143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rgbClr val="FF0000"/>
              </a:solidFill>
            </a:rPr>
            <a:t>Formely</a:t>
          </a:r>
          <a:r>
            <a:rPr lang="en-US" sz="1100" baseline="0">
              <a:solidFill>
                <a:srgbClr val="FF0000"/>
              </a:solidFill>
            </a:rPr>
            <a:t> referred to as outdoor breakers</a:t>
          </a:r>
          <a:endParaRPr lang="en-US" sz="1100">
            <a:solidFill>
              <a:srgbClr val="FF0000"/>
            </a:solidFill>
          </a:endParaRPr>
        </a:p>
      </xdr:txBody>
    </xdr:sp>
    <xdr:clientData/>
  </xdr:twoCellAnchor>
  <xdr:twoCellAnchor editAs="oneCell">
    <xdr:from>
      <xdr:col>0</xdr:col>
      <xdr:colOff>0</xdr:colOff>
      <xdr:row>36</xdr:row>
      <xdr:rowOff>0</xdr:rowOff>
    </xdr:from>
    <xdr:to>
      <xdr:col>10</xdr:col>
      <xdr:colOff>86588</xdr:colOff>
      <xdr:row>64</xdr:row>
      <xdr:rowOff>19797</xdr:rowOff>
    </xdr:to>
    <xdr:pic>
      <xdr:nvPicPr>
        <xdr:cNvPr id="7" name="Picture 6">
          <a:extLst>
            <a:ext uri="{FF2B5EF4-FFF2-40B4-BE49-F238E27FC236}">
              <a16:creationId xmlns:a16="http://schemas.microsoft.com/office/drawing/2014/main" id="{D04FB485-4F8B-D10B-CD53-F84A4EAA4D44}"/>
            </a:ext>
          </a:extLst>
        </xdr:cNvPr>
        <xdr:cNvPicPr>
          <a:picLocks noChangeAspect="1"/>
        </xdr:cNvPicPr>
      </xdr:nvPicPr>
      <xdr:blipFill>
        <a:blip xmlns:r="http://schemas.openxmlformats.org/officeDocument/2006/relationships" r:embed="rId3"/>
        <a:stretch>
          <a:fillRect/>
        </a:stretch>
      </xdr:blipFill>
      <xdr:spPr>
        <a:xfrm>
          <a:off x="0" y="6858000"/>
          <a:ext cx="6182588" cy="5353797"/>
        </a:xfrm>
        <a:prstGeom prst="rect">
          <a:avLst/>
        </a:prstGeom>
      </xdr:spPr>
    </xdr:pic>
    <xdr:clientData/>
  </xdr:twoCellAnchor>
  <xdr:twoCellAnchor editAs="oneCell">
    <xdr:from>
      <xdr:col>10</xdr:col>
      <xdr:colOff>9525</xdr:colOff>
      <xdr:row>39</xdr:row>
      <xdr:rowOff>152400</xdr:rowOff>
    </xdr:from>
    <xdr:to>
      <xdr:col>19</xdr:col>
      <xdr:colOff>210344</xdr:colOff>
      <xdr:row>56</xdr:row>
      <xdr:rowOff>152852</xdr:rowOff>
    </xdr:to>
    <xdr:pic>
      <xdr:nvPicPr>
        <xdr:cNvPr id="8" name="Picture 7">
          <a:extLst>
            <a:ext uri="{FF2B5EF4-FFF2-40B4-BE49-F238E27FC236}">
              <a16:creationId xmlns:a16="http://schemas.microsoft.com/office/drawing/2014/main" id="{488BB9A6-F247-CCE1-24D9-12DB3912982D}"/>
            </a:ext>
          </a:extLst>
        </xdr:cNvPr>
        <xdr:cNvPicPr>
          <a:picLocks noChangeAspect="1"/>
        </xdr:cNvPicPr>
      </xdr:nvPicPr>
      <xdr:blipFill>
        <a:blip xmlns:r="http://schemas.openxmlformats.org/officeDocument/2006/relationships" r:embed="rId4"/>
        <a:stretch>
          <a:fillRect/>
        </a:stretch>
      </xdr:blipFill>
      <xdr:spPr>
        <a:xfrm>
          <a:off x="6105525" y="7581900"/>
          <a:ext cx="5687219" cy="3238952"/>
        </a:xfrm>
        <a:prstGeom prst="rect">
          <a:avLst/>
        </a:prstGeom>
      </xdr:spPr>
    </xdr:pic>
    <xdr:clientData/>
  </xdr:twoCellAnchor>
  <xdr:twoCellAnchor editAs="oneCell">
    <xdr:from>
      <xdr:col>0</xdr:col>
      <xdr:colOff>0</xdr:colOff>
      <xdr:row>65</xdr:row>
      <xdr:rowOff>0</xdr:rowOff>
    </xdr:from>
    <xdr:to>
      <xdr:col>14</xdr:col>
      <xdr:colOff>286981</xdr:colOff>
      <xdr:row>88</xdr:row>
      <xdr:rowOff>86349</xdr:rowOff>
    </xdr:to>
    <xdr:pic>
      <xdr:nvPicPr>
        <xdr:cNvPr id="9" name="Picture 8">
          <a:extLst>
            <a:ext uri="{FF2B5EF4-FFF2-40B4-BE49-F238E27FC236}">
              <a16:creationId xmlns:a16="http://schemas.microsoft.com/office/drawing/2014/main" id="{A458F2D3-6113-29F2-113B-814EBB8E025D}"/>
            </a:ext>
          </a:extLst>
        </xdr:cNvPr>
        <xdr:cNvPicPr>
          <a:picLocks noChangeAspect="1"/>
        </xdr:cNvPicPr>
      </xdr:nvPicPr>
      <xdr:blipFill>
        <a:blip xmlns:r="http://schemas.openxmlformats.org/officeDocument/2006/relationships" r:embed="rId5"/>
        <a:stretch>
          <a:fillRect/>
        </a:stretch>
      </xdr:blipFill>
      <xdr:spPr>
        <a:xfrm>
          <a:off x="0" y="12382500"/>
          <a:ext cx="8821381" cy="4467849"/>
        </a:xfrm>
        <a:prstGeom prst="rect">
          <a:avLst/>
        </a:prstGeom>
      </xdr:spPr>
    </xdr:pic>
    <xdr:clientData/>
  </xdr:twoCellAnchor>
  <xdr:twoCellAnchor editAs="oneCell">
    <xdr:from>
      <xdr:col>0</xdr:col>
      <xdr:colOff>9525</xdr:colOff>
      <xdr:row>89</xdr:row>
      <xdr:rowOff>9525</xdr:rowOff>
    </xdr:from>
    <xdr:to>
      <xdr:col>14</xdr:col>
      <xdr:colOff>239348</xdr:colOff>
      <xdr:row>115</xdr:row>
      <xdr:rowOff>690</xdr:rowOff>
    </xdr:to>
    <xdr:pic>
      <xdr:nvPicPr>
        <xdr:cNvPr id="10" name="Picture 9">
          <a:extLst>
            <a:ext uri="{FF2B5EF4-FFF2-40B4-BE49-F238E27FC236}">
              <a16:creationId xmlns:a16="http://schemas.microsoft.com/office/drawing/2014/main" id="{715351CA-E91D-EF41-69D0-7332BE51147F}"/>
            </a:ext>
          </a:extLst>
        </xdr:cNvPr>
        <xdr:cNvPicPr>
          <a:picLocks noChangeAspect="1"/>
        </xdr:cNvPicPr>
      </xdr:nvPicPr>
      <xdr:blipFill>
        <a:blip xmlns:r="http://schemas.openxmlformats.org/officeDocument/2006/relationships" r:embed="rId6"/>
        <a:stretch>
          <a:fillRect/>
        </a:stretch>
      </xdr:blipFill>
      <xdr:spPr>
        <a:xfrm>
          <a:off x="9525" y="16964025"/>
          <a:ext cx="8764223" cy="4944165"/>
        </a:xfrm>
        <a:prstGeom prst="rect">
          <a:avLst/>
        </a:prstGeom>
      </xdr:spPr>
    </xdr:pic>
    <xdr:clientData/>
  </xdr:twoCellAnchor>
  <xdr:twoCellAnchor editAs="oneCell">
    <xdr:from>
      <xdr:col>14</xdr:col>
      <xdr:colOff>342900</xdr:colOff>
      <xdr:row>65</xdr:row>
      <xdr:rowOff>142875</xdr:rowOff>
    </xdr:from>
    <xdr:to>
      <xdr:col>24</xdr:col>
      <xdr:colOff>353277</xdr:colOff>
      <xdr:row>87</xdr:row>
      <xdr:rowOff>29144</xdr:rowOff>
    </xdr:to>
    <xdr:pic>
      <xdr:nvPicPr>
        <xdr:cNvPr id="11" name="Picture 10">
          <a:extLst>
            <a:ext uri="{FF2B5EF4-FFF2-40B4-BE49-F238E27FC236}">
              <a16:creationId xmlns:a16="http://schemas.microsoft.com/office/drawing/2014/main" id="{DCA06902-FFD8-1380-2C44-61AD6B9805E8}"/>
            </a:ext>
          </a:extLst>
        </xdr:cNvPr>
        <xdr:cNvPicPr>
          <a:picLocks noChangeAspect="1"/>
        </xdr:cNvPicPr>
      </xdr:nvPicPr>
      <xdr:blipFill>
        <a:blip xmlns:r="http://schemas.openxmlformats.org/officeDocument/2006/relationships" r:embed="rId7"/>
        <a:stretch>
          <a:fillRect/>
        </a:stretch>
      </xdr:blipFill>
      <xdr:spPr>
        <a:xfrm>
          <a:off x="8877300" y="12525375"/>
          <a:ext cx="6106377" cy="407726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12</xdr:col>
      <xdr:colOff>180975</xdr:colOff>
      <xdr:row>0</xdr:row>
      <xdr:rowOff>171450</xdr:rowOff>
    </xdr:from>
    <xdr:to>
      <xdr:col>23</xdr:col>
      <xdr:colOff>153332</xdr:colOff>
      <xdr:row>6</xdr:row>
      <xdr:rowOff>9662</xdr:rowOff>
    </xdr:to>
    <xdr:pic>
      <xdr:nvPicPr>
        <xdr:cNvPr id="2" name="Picture 1">
          <a:extLst>
            <a:ext uri="{FF2B5EF4-FFF2-40B4-BE49-F238E27FC236}">
              <a16:creationId xmlns:a16="http://schemas.microsoft.com/office/drawing/2014/main" id="{F21375E0-EFB5-CBCA-C2C6-2F3486402F3A}"/>
            </a:ext>
          </a:extLst>
        </xdr:cNvPr>
        <xdr:cNvPicPr>
          <a:picLocks noChangeAspect="1"/>
        </xdr:cNvPicPr>
      </xdr:nvPicPr>
      <xdr:blipFill>
        <a:blip xmlns:r="http://schemas.openxmlformats.org/officeDocument/2006/relationships" r:embed="rId1"/>
        <a:stretch>
          <a:fillRect/>
        </a:stretch>
      </xdr:blipFill>
      <xdr:spPr>
        <a:xfrm>
          <a:off x="7496175" y="171450"/>
          <a:ext cx="6677957" cy="981212"/>
        </a:xfrm>
        <a:prstGeom prst="rect">
          <a:avLst/>
        </a:prstGeom>
      </xdr:spPr>
    </xdr:pic>
    <xdr:clientData/>
  </xdr:twoCellAnchor>
  <xdr:twoCellAnchor editAs="oneCell">
    <xdr:from>
      <xdr:col>0</xdr:col>
      <xdr:colOff>28575</xdr:colOff>
      <xdr:row>0</xdr:row>
      <xdr:rowOff>133350</xdr:rowOff>
    </xdr:from>
    <xdr:to>
      <xdr:col>12</xdr:col>
      <xdr:colOff>126694</xdr:colOff>
      <xdr:row>32</xdr:row>
      <xdr:rowOff>20028</xdr:rowOff>
    </xdr:to>
    <xdr:pic>
      <xdr:nvPicPr>
        <xdr:cNvPr id="3" name="Picture 2">
          <a:extLst>
            <a:ext uri="{FF2B5EF4-FFF2-40B4-BE49-F238E27FC236}">
              <a16:creationId xmlns:a16="http://schemas.microsoft.com/office/drawing/2014/main" id="{577D8111-CE3D-C8D4-6C92-C4FE78DF8706}"/>
            </a:ext>
          </a:extLst>
        </xdr:cNvPr>
        <xdr:cNvPicPr>
          <a:picLocks noChangeAspect="1"/>
        </xdr:cNvPicPr>
      </xdr:nvPicPr>
      <xdr:blipFill>
        <a:blip xmlns:r="http://schemas.openxmlformats.org/officeDocument/2006/relationships" r:embed="rId2"/>
        <a:stretch>
          <a:fillRect/>
        </a:stretch>
      </xdr:blipFill>
      <xdr:spPr>
        <a:xfrm>
          <a:off x="28575" y="133350"/>
          <a:ext cx="7413319" cy="5982678"/>
        </a:xfrm>
        <a:prstGeom prst="rect">
          <a:avLst/>
        </a:prstGeom>
      </xdr:spPr>
    </xdr:pic>
    <xdr:clientData/>
  </xdr:twoCellAnchor>
  <xdr:twoCellAnchor editAs="oneCell">
    <xdr:from>
      <xdr:col>0</xdr:col>
      <xdr:colOff>1</xdr:colOff>
      <xdr:row>32</xdr:row>
      <xdr:rowOff>152399</xdr:rowOff>
    </xdr:from>
    <xdr:to>
      <xdr:col>12</xdr:col>
      <xdr:colOff>54000</xdr:colOff>
      <xdr:row>83</xdr:row>
      <xdr:rowOff>77260</xdr:rowOff>
    </xdr:to>
    <xdr:pic>
      <xdr:nvPicPr>
        <xdr:cNvPr id="4" name="Picture 3">
          <a:extLst>
            <a:ext uri="{FF2B5EF4-FFF2-40B4-BE49-F238E27FC236}">
              <a16:creationId xmlns:a16="http://schemas.microsoft.com/office/drawing/2014/main" id="{FFC12CB4-9775-53A4-FA5D-AF1B9EB0C5D6}"/>
            </a:ext>
          </a:extLst>
        </xdr:cNvPr>
        <xdr:cNvPicPr>
          <a:picLocks noChangeAspect="1"/>
        </xdr:cNvPicPr>
      </xdr:nvPicPr>
      <xdr:blipFill>
        <a:blip xmlns:r="http://schemas.openxmlformats.org/officeDocument/2006/relationships" r:embed="rId3"/>
        <a:stretch>
          <a:fillRect/>
        </a:stretch>
      </xdr:blipFill>
      <xdr:spPr>
        <a:xfrm>
          <a:off x="1" y="6248399"/>
          <a:ext cx="7369199" cy="964036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24B6AF-7BB8-4F64-9CB4-2D7658D5D6BE}">
  <sheetPr>
    <pageSetUpPr fitToPage="1"/>
  </sheetPr>
  <dimension ref="B1:IO305"/>
  <sheetViews>
    <sheetView tabSelected="1" zoomScale="115" zoomScaleNormal="115" workbookViewId="0"/>
  </sheetViews>
  <sheetFormatPr defaultRowHeight="15" x14ac:dyDescent="0.25"/>
  <cols>
    <col min="1" max="128" width="2.7109375" style="1" customWidth="1"/>
    <col min="129" max="131" width="2.7109375" style="2" customWidth="1"/>
    <col min="132" max="133" width="2.7109375" style="1" customWidth="1"/>
    <col min="134" max="148" width="2.7109375" style="3" customWidth="1"/>
    <col min="149" max="167" width="2.7109375" style="1" customWidth="1"/>
    <col min="168" max="168" width="9.140625" style="1" customWidth="1"/>
    <col min="169" max="169" width="0.28515625" style="1" customWidth="1"/>
    <col min="170" max="189" width="9.140625" style="1" customWidth="1"/>
    <col min="190" max="249" width="2.7109375" style="1" customWidth="1"/>
    <col min="250" max="250" width="9.140625" style="1" customWidth="1"/>
    <col min="251" max="16384" width="9.140625" style="1"/>
  </cols>
  <sheetData>
    <row r="1" spans="2:148" ht="18" customHeight="1" x14ac:dyDescent="0.25"/>
    <row r="2" spans="2:148" ht="18" customHeight="1" x14ac:dyDescent="0.25">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row>
    <row r="3" spans="2:148" ht="18" customHeight="1" x14ac:dyDescent="0.25">
      <c r="B3" s="7"/>
      <c r="AO3" s="8" t="s">
        <v>0</v>
      </c>
      <c r="AP3" s="9"/>
      <c r="AR3" s="7"/>
      <c r="CF3" s="9"/>
    </row>
    <row r="4" spans="2:148" ht="18" customHeight="1" x14ac:dyDescent="0.25">
      <c r="B4" s="7"/>
      <c r="AO4" s="10" t="s">
        <v>1</v>
      </c>
      <c r="AP4" s="9"/>
      <c r="AR4" s="7"/>
      <c r="CF4" s="9"/>
      <c r="DY4" s="1"/>
      <c r="DZ4" s="1"/>
      <c r="EA4" s="1"/>
      <c r="ED4" s="1"/>
      <c r="EE4" s="1"/>
      <c r="EF4" s="1"/>
      <c r="EG4" s="1"/>
      <c r="EH4" s="1"/>
      <c r="EI4" s="1"/>
      <c r="EJ4" s="1"/>
      <c r="EK4" s="1"/>
      <c r="EL4" s="1"/>
      <c r="EM4" s="1"/>
      <c r="EN4" s="1"/>
      <c r="EO4" s="1"/>
      <c r="EP4" s="1"/>
      <c r="EQ4" s="1"/>
      <c r="ER4" s="1"/>
    </row>
    <row r="5" spans="2:148" ht="18" customHeight="1" thickBot="1" x14ac:dyDescent="0.3">
      <c r="B5" s="7"/>
      <c r="AO5" s="10" t="s">
        <v>2</v>
      </c>
      <c r="AP5" s="9"/>
      <c r="AR5" s="7"/>
      <c r="AS5" s="11" t="s">
        <v>31</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c r="DY5" s="1"/>
      <c r="DZ5" s="1"/>
      <c r="EA5" s="1"/>
      <c r="ED5" s="1"/>
      <c r="EE5" s="1"/>
      <c r="EF5" s="1"/>
      <c r="EG5" s="1"/>
      <c r="EH5" s="1"/>
      <c r="EI5" s="1"/>
      <c r="EJ5" s="1"/>
      <c r="EK5" s="1"/>
      <c r="EL5" s="1"/>
      <c r="EM5" s="1"/>
      <c r="EN5" s="1"/>
      <c r="EO5" s="1"/>
      <c r="EP5" s="1"/>
      <c r="EQ5" s="1"/>
      <c r="ER5" s="1"/>
    </row>
    <row r="6" spans="2:148" ht="18" customHeight="1" thickBot="1" x14ac:dyDescent="0.3">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G6" s="11"/>
      <c r="AH6" s="11"/>
      <c r="AI6" s="11"/>
      <c r="AJ6" s="11"/>
      <c r="AK6" s="11"/>
      <c r="AL6" s="11"/>
      <c r="AM6" s="11"/>
      <c r="AN6" s="11"/>
      <c r="AO6" s="12" t="s">
        <v>3</v>
      </c>
      <c r="AP6" s="9"/>
      <c r="AR6" s="7"/>
      <c r="CF6" s="9"/>
      <c r="DY6" s="1"/>
      <c r="DZ6" s="1"/>
      <c r="EA6" s="1"/>
      <c r="ED6" s="1"/>
      <c r="EE6" s="1"/>
      <c r="EF6" s="1"/>
      <c r="EG6" s="1"/>
      <c r="EH6" s="1"/>
      <c r="EI6" s="1"/>
      <c r="EJ6" s="1"/>
      <c r="EK6" s="1"/>
      <c r="EL6" s="1"/>
      <c r="EM6" s="1"/>
      <c r="EN6" s="1"/>
      <c r="EO6" s="1"/>
      <c r="EP6" s="1"/>
      <c r="EQ6" s="1"/>
      <c r="ER6" s="1"/>
    </row>
    <row r="7" spans="2:148" ht="18" customHeight="1" x14ac:dyDescent="0.25">
      <c r="B7" s="7"/>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9"/>
      <c r="AR7" s="7"/>
      <c r="AS7" s="13"/>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9"/>
      <c r="DY7" s="1"/>
      <c r="DZ7" s="1"/>
      <c r="EA7" s="1"/>
      <c r="ED7" s="1"/>
      <c r="EE7" s="1"/>
      <c r="EF7" s="1"/>
      <c r="EG7" s="1"/>
      <c r="EH7" s="1"/>
      <c r="EI7" s="1"/>
      <c r="EJ7" s="1"/>
      <c r="EK7" s="1"/>
      <c r="EL7" s="1"/>
      <c r="EM7" s="1"/>
      <c r="EN7" s="1"/>
      <c r="EO7" s="1"/>
      <c r="EP7" s="1"/>
      <c r="EQ7" s="1"/>
      <c r="ER7" s="1"/>
    </row>
    <row r="8" spans="2:148" ht="18" customHeight="1" x14ac:dyDescent="0.25">
      <c r="B8" s="7"/>
      <c r="C8" s="101" t="s">
        <v>37</v>
      </c>
      <c r="D8" s="101"/>
      <c r="E8" s="101"/>
      <c r="F8" s="101"/>
      <c r="G8" s="101"/>
      <c r="H8" s="101"/>
      <c r="I8" s="101"/>
      <c r="J8" s="101"/>
      <c r="K8" s="101"/>
      <c r="L8" s="101"/>
      <c r="M8" s="101"/>
      <c r="N8" s="101"/>
      <c r="O8" s="101"/>
      <c r="P8" s="101"/>
      <c r="Q8" s="101"/>
      <c r="R8" s="101"/>
      <c r="S8" s="101"/>
      <c r="T8" s="101"/>
      <c r="U8" s="101"/>
      <c r="V8" s="101"/>
      <c r="W8" s="101"/>
      <c r="X8" s="101"/>
      <c r="Y8" s="101"/>
      <c r="Z8" s="101"/>
      <c r="AA8" s="101"/>
      <c r="AB8" s="101"/>
      <c r="AC8" s="101"/>
      <c r="AD8" s="101"/>
      <c r="AE8" s="101"/>
      <c r="AF8" s="101"/>
      <c r="AG8" s="101"/>
      <c r="AH8" s="101"/>
      <c r="AI8" s="101"/>
      <c r="AJ8" s="101"/>
      <c r="AK8" s="101"/>
      <c r="AL8" s="101"/>
      <c r="AM8" s="101"/>
      <c r="AN8" s="101"/>
      <c r="AO8" s="101"/>
      <c r="AP8" s="9"/>
      <c r="AR8" s="7"/>
      <c r="AS8" s="13"/>
      <c r="AT8" s="13"/>
      <c r="AU8" s="13"/>
      <c r="AV8" s="13"/>
      <c r="AW8" s="13"/>
      <c r="AX8" s="13"/>
      <c r="AY8" s="13"/>
      <c r="AZ8" s="13"/>
      <c r="BA8" s="13"/>
      <c r="BB8" s="13"/>
      <c r="BC8" s="13"/>
      <c r="BD8" s="13"/>
      <c r="BE8" s="13"/>
      <c r="BF8" s="13"/>
      <c r="BG8" s="13"/>
      <c r="BH8" s="13"/>
      <c r="BI8" s="13"/>
      <c r="BJ8" s="13"/>
      <c r="BK8" s="13"/>
      <c r="BL8" s="13"/>
      <c r="BM8" s="13"/>
      <c r="BN8" s="13"/>
      <c r="BO8" s="13"/>
      <c r="BP8" s="13"/>
      <c r="BQ8" s="13"/>
      <c r="BR8" s="13"/>
      <c r="BS8" s="13"/>
      <c r="BT8" s="13"/>
      <c r="BU8" s="13"/>
      <c r="BV8" s="13"/>
      <c r="BW8" s="13"/>
      <c r="BX8" s="13"/>
      <c r="BY8" s="13"/>
      <c r="BZ8" s="13"/>
      <c r="CA8" s="13"/>
      <c r="CB8" s="13"/>
      <c r="CC8" s="13"/>
      <c r="CD8" s="13"/>
      <c r="CE8" s="13"/>
      <c r="CF8" s="9"/>
      <c r="DY8" s="1"/>
      <c r="DZ8" s="1"/>
      <c r="EA8" s="1"/>
      <c r="ED8" s="1"/>
      <c r="EE8" s="1"/>
      <c r="EF8" s="1"/>
      <c r="EG8" s="1"/>
      <c r="EH8" s="1"/>
      <c r="EI8" s="1"/>
      <c r="EJ8" s="1"/>
      <c r="EK8" s="1"/>
      <c r="EL8" s="1"/>
      <c r="EM8" s="1"/>
      <c r="EN8" s="1"/>
      <c r="EO8" s="1"/>
      <c r="EP8" s="1"/>
      <c r="EQ8" s="1"/>
      <c r="ER8" s="1"/>
    </row>
    <row r="9" spans="2:148" ht="18" customHeight="1" x14ac:dyDescent="0.25">
      <c r="B9" s="7"/>
      <c r="C9" s="101"/>
      <c r="D9" s="101"/>
      <c r="E9" s="101"/>
      <c r="F9" s="101"/>
      <c r="G9" s="101"/>
      <c r="H9" s="101"/>
      <c r="I9" s="101"/>
      <c r="J9" s="101"/>
      <c r="K9" s="101"/>
      <c r="L9" s="101"/>
      <c r="M9" s="101"/>
      <c r="N9" s="101"/>
      <c r="O9" s="101"/>
      <c r="P9" s="101"/>
      <c r="Q9" s="101"/>
      <c r="R9" s="101"/>
      <c r="S9" s="101"/>
      <c r="T9" s="101"/>
      <c r="U9" s="101"/>
      <c r="V9" s="101"/>
      <c r="W9" s="101"/>
      <c r="X9" s="101"/>
      <c r="Y9" s="101"/>
      <c r="Z9" s="101"/>
      <c r="AA9" s="101"/>
      <c r="AB9" s="101"/>
      <c r="AC9" s="101"/>
      <c r="AD9" s="101"/>
      <c r="AE9" s="101"/>
      <c r="AF9" s="101"/>
      <c r="AG9" s="101"/>
      <c r="AH9" s="101"/>
      <c r="AI9" s="101"/>
      <c r="AJ9" s="101"/>
      <c r="AK9" s="101"/>
      <c r="AL9" s="101"/>
      <c r="AM9" s="101"/>
      <c r="AN9" s="101"/>
      <c r="AO9" s="101"/>
      <c r="AP9" s="9"/>
      <c r="AR9" s="7"/>
      <c r="AS9" s="13"/>
      <c r="AT9" s="13"/>
      <c r="AU9" s="13"/>
      <c r="AV9" s="13"/>
      <c r="AW9" s="13"/>
      <c r="AX9" s="13"/>
      <c r="AY9" s="13"/>
      <c r="AZ9" s="13"/>
      <c r="BA9" s="13"/>
      <c r="BB9" s="13"/>
      <c r="BC9" s="13"/>
      <c r="BD9" s="13"/>
      <c r="BE9" s="13"/>
      <c r="BF9" s="13"/>
      <c r="BG9" s="13"/>
      <c r="BH9" s="13"/>
      <c r="BI9" s="13"/>
      <c r="BJ9" s="13"/>
      <c r="BK9" s="13"/>
      <c r="BL9" s="13"/>
      <c r="BM9" s="13"/>
      <c r="BN9" s="13"/>
      <c r="BO9" s="13"/>
      <c r="BP9" s="13"/>
      <c r="BQ9" s="13"/>
      <c r="BR9" s="13"/>
      <c r="BS9" s="13"/>
      <c r="BT9" s="13"/>
      <c r="BU9" s="13"/>
      <c r="BV9" s="13"/>
      <c r="BW9" s="13"/>
      <c r="BX9" s="13"/>
      <c r="BY9" s="13"/>
      <c r="BZ9" s="13"/>
      <c r="CA9" s="13"/>
      <c r="CB9" s="13"/>
      <c r="CC9" s="13"/>
      <c r="CD9" s="13"/>
      <c r="CE9" s="13"/>
      <c r="CF9" s="9"/>
      <c r="DY9" s="1"/>
      <c r="DZ9" s="1"/>
      <c r="EA9" s="1"/>
      <c r="ED9" s="1"/>
      <c r="EE9" s="1"/>
      <c r="EF9" s="1"/>
      <c r="EG9" s="1"/>
      <c r="EH9" s="1"/>
      <c r="EI9" s="1"/>
      <c r="EJ9" s="1"/>
      <c r="EK9" s="1"/>
      <c r="EL9" s="1"/>
      <c r="EM9" s="1"/>
      <c r="EN9" s="1"/>
      <c r="EO9" s="1"/>
      <c r="EP9" s="1"/>
      <c r="EQ9" s="1"/>
      <c r="ER9" s="1"/>
    </row>
    <row r="10" spans="2:148" ht="18" customHeight="1" x14ac:dyDescent="0.25">
      <c r="B10" s="7"/>
      <c r="C10" s="46"/>
      <c r="D10" s="46"/>
      <c r="E10" s="46"/>
      <c r="F10" s="46"/>
      <c r="G10" s="46"/>
      <c r="H10" s="46"/>
      <c r="I10" s="46"/>
      <c r="J10" s="46"/>
      <c r="K10" s="46"/>
      <c r="L10" s="46"/>
      <c r="M10" s="46"/>
      <c r="N10" s="46"/>
      <c r="O10" s="46"/>
      <c r="P10" s="46"/>
      <c r="Q10" s="46"/>
      <c r="R10" s="46"/>
      <c r="S10" s="46"/>
      <c r="T10" s="46"/>
      <c r="U10" s="46"/>
      <c r="V10" s="46"/>
      <c r="W10" s="46"/>
      <c r="X10" s="46"/>
      <c r="Y10" s="46"/>
      <c r="Z10" s="46"/>
      <c r="AA10" s="46"/>
      <c r="AB10" s="46"/>
      <c r="AC10" s="46"/>
      <c r="AD10" s="46"/>
      <c r="AE10" s="46"/>
      <c r="AF10" s="46"/>
      <c r="AG10" s="46"/>
      <c r="AH10" s="46"/>
      <c r="AI10" s="46"/>
      <c r="AJ10" s="46"/>
      <c r="AK10" s="46"/>
      <c r="AL10" s="46"/>
      <c r="AM10" s="46"/>
      <c r="AN10" s="46"/>
      <c r="AO10" s="46"/>
      <c r="AP10" s="9"/>
      <c r="AR10" s="7"/>
      <c r="AS10" s="13"/>
      <c r="AT10" s="13"/>
      <c r="AU10" s="13"/>
      <c r="AV10" s="13"/>
      <c r="AW10" s="13"/>
      <c r="AX10" s="13"/>
      <c r="AY10" s="13"/>
      <c r="AZ10" s="13"/>
      <c r="BA10" s="13"/>
      <c r="BB10" s="13"/>
      <c r="BC10" s="13"/>
      <c r="BD10" s="13"/>
      <c r="BE10" s="13"/>
      <c r="BF10" s="13"/>
      <c r="BG10" s="13"/>
      <c r="BH10" s="13"/>
      <c r="BI10" s="13"/>
      <c r="BJ10" s="13"/>
      <c r="BK10" s="13"/>
      <c r="BL10" s="13"/>
      <c r="BM10" s="13"/>
      <c r="BN10" s="13"/>
      <c r="BO10" s="13"/>
      <c r="BP10" s="13"/>
      <c r="BQ10" s="13"/>
      <c r="BR10" s="13"/>
      <c r="BS10" s="13"/>
      <c r="BT10" s="13"/>
      <c r="BU10" s="13"/>
      <c r="BV10" s="13"/>
      <c r="BW10" s="13"/>
      <c r="BX10" s="13"/>
      <c r="BY10" s="13"/>
      <c r="BZ10" s="13"/>
      <c r="CA10" s="13"/>
      <c r="CB10" s="13"/>
      <c r="CC10" s="13"/>
      <c r="CD10" s="13"/>
      <c r="CE10" s="13"/>
      <c r="CF10" s="9"/>
      <c r="DY10" s="1"/>
      <c r="DZ10" s="1"/>
      <c r="EA10" s="1"/>
      <c r="ED10" s="1"/>
      <c r="EE10" s="1"/>
      <c r="EF10" s="1"/>
      <c r="EG10" s="1"/>
      <c r="EH10" s="1"/>
      <c r="EI10" s="1"/>
      <c r="EJ10" s="1"/>
      <c r="EK10" s="1"/>
      <c r="EL10" s="1"/>
      <c r="EM10" s="1"/>
      <c r="EN10" s="1"/>
      <c r="EO10" s="1"/>
      <c r="EP10" s="1"/>
      <c r="EQ10" s="1"/>
      <c r="ER10" s="1"/>
    </row>
    <row r="11" spans="2:148" ht="18" customHeight="1" x14ac:dyDescent="0.25">
      <c r="B11" s="7"/>
      <c r="C11" s="47"/>
      <c r="D11" s="14"/>
      <c r="E11" s="14"/>
      <c r="F11" s="14"/>
      <c r="G11" s="14"/>
      <c r="H11" s="14"/>
      <c r="I11" s="14"/>
      <c r="J11" s="14"/>
      <c r="K11" s="14"/>
      <c r="L11" s="14"/>
      <c r="M11" s="14"/>
      <c r="N11" s="14"/>
      <c r="O11" s="14"/>
      <c r="P11" s="14"/>
      <c r="Q11" s="14"/>
      <c r="R11" s="14"/>
      <c r="S11" s="14"/>
      <c r="T11" s="14"/>
      <c r="U11" s="14"/>
      <c r="V11" s="14"/>
      <c r="W11" s="14"/>
      <c r="X11" s="14"/>
      <c r="Y11" s="14"/>
      <c r="Z11" s="14"/>
      <c r="AA11" s="14"/>
      <c r="AB11" s="14"/>
      <c r="AC11" s="14"/>
      <c r="AD11" s="14"/>
      <c r="AE11" s="14"/>
      <c r="AF11" s="14"/>
      <c r="AG11" s="14"/>
      <c r="AH11" s="14"/>
      <c r="AI11" s="14"/>
      <c r="AJ11" s="14"/>
      <c r="AK11" s="14"/>
      <c r="AL11" s="14"/>
      <c r="AM11" s="14"/>
      <c r="AN11" s="14"/>
      <c r="AO11" s="14"/>
      <c r="AP11" s="9"/>
      <c r="AR11" s="7"/>
      <c r="AS11" s="13"/>
      <c r="AT11" s="13"/>
      <c r="AU11" s="13"/>
      <c r="AV11" s="13"/>
      <c r="AW11" s="13"/>
      <c r="AX11" s="13"/>
      <c r="AY11" s="13"/>
      <c r="AZ11" s="13"/>
      <c r="BA11" s="13"/>
      <c r="BB11" s="13"/>
      <c r="BC11" s="13"/>
      <c r="BD11" s="13"/>
      <c r="BE11" s="13"/>
      <c r="BF11" s="13"/>
      <c r="BG11" s="13"/>
      <c r="BH11" s="13"/>
      <c r="BI11" s="13"/>
      <c r="BJ11" s="13"/>
      <c r="BK11" s="13"/>
      <c r="BL11" s="13"/>
      <c r="BM11" s="13"/>
      <c r="BN11" s="13"/>
      <c r="BO11" s="13"/>
      <c r="BP11" s="13"/>
      <c r="BQ11" s="13"/>
      <c r="BR11" s="13"/>
      <c r="BS11" s="13"/>
      <c r="BT11" s="13"/>
      <c r="BU11" s="13"/>
      <c r="BV11" s="13"/>
      <c r="BW11" s="13"/>
      <c r="BX11" s="13"/>
      <c r="BY11" s="13"/>
      <c r="BZ11" s="13"/>
      <c r="CA11" s="13"/>
      <c r="CB11" s="13"/>
      <c r="CC11" s="13"/>
      <c r="CD11" s="13"/>
      <c r="CE11" s="13"/>
      <c r="CF11" s="9"/>
      <c r="DY11" s="1"/>
      <c r="DZ11" s="1"/>
      <c r="EA11" s="1"/>
      <c r="ED11" s="1"/>
      <c r="EE11" s="1"/>
      <c r="EF11" s="1"/>
      <c r="EG11" s="1"/>
      <c r="EH11" s="1"/>
      <c r="EI11" s="1"/>
      <c r="EJ11" s="1"/>
      <c r="EK11" s="1"/>
      <c r="EL11" s="1"/>
      <c r="EM11" s="1"/>
      <c r="EN11" s="1"/>
      <c r="EO11" s="1"/>
      <c r="EP11" s="1"/>
      <c r="EQ11" s="1"/>
      <c r="ER11" s="1"/>
    </row>
    <row r="12" spans="2:148" ht="18" customHeight="1" x14ac:dyDescent="0.25">
      <c r="B12" s="7"/>
      <c r="C12" s="50"/>
      <c r="D12" s="50"/>
      <c r="E12" s="50"/>
      <c r="F12" s="50"/>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9"/>
      <c r="AR12" s="7"/>
      <c r="AS12" s="13"/>
      <c r="AT12" s="13"/>
      <c r="AU12" s="13"/>
      <c r="AV12" s="13"/>
      <c r="AW12" s="13"/>
      <c r="AX12" s="13"/>
      <c r="AY12" s="13"/>
      <c r="AZ12" s="13"/>
      <c r="BA12" s="13"/>
      <c r="BB12" s="13"/>
      <c r="BC12" s="13"/>
      <c r="BD12" s="13"/>
      <c r="BE12" s="13"/>
      <c r="BF12" s="13"/>
      <c r="BG12" s="13"/>
      <c r="BH12" s="13"/>
      <c r="BI12" s="13"/>
      <c r="BJ12" s="13"/>
      <c r="BK12" s="13"/>
      <c r="BL12" s="13"/>
      <c r="BM12" s="13"/>
      <c r="BN12" s="13"/>
      <c r="BO12" s="13"/>
      <c r="BP12" s="13"/>
      <c r="BQ12" s="13"/>
      <c r="BR12" s="13"/>
      <c r="BS12" s="13"/>
      <c r="BT12" s="13"/>
      <c r="BU12" s="13"/>
      <c r="BV12" s="13"/>
      <c r="BW12" s="13"/>
      <c r="BX12" s="13"/>
      <c r="BY12" s="13"/>
      <c r="BZ12" s="13"/>
      <c r="CA12" s="13"/>
      <c r="CB12" s="13"/>
      <c r="CC12" s="13"/>
      <c r="CD12" s="13"/>
      <c r="CE12" s="13"/>
      <c r="CF12" s="9"/>
      <c r="DY12" s="1"/>
      <c r="DZ12" s="1"/>
      <c r="EA12" s="1"/>
      <c r="ED12" s="1"/>
      <c r="EE12" s="1"/>
      <c r="EF12" s="1"/>
      <c r="EG12" s="1"/>
      <c r="EH12" s="1"/>
      <c r="EI12" s="1"/>
      <c r="EJ12" s="1"/>
      <c r="EK12" s="1"/>
      <c r="EL12" s="1"/>
      <c r="EM12" s="1"/>
      <c r="EN12" s="1"/>
      <c r="EO12" s="1"/>
      <c r="EP12" s="1"/>
      <c r="EQ12" s="1"/>
      <c r="ER12" s="1"/>
    </row>
    <row r="13" spans="2:148" ht="18" customHeight="1" x14ac:dyDescent="0.25">
      <c r="B13" s="7"/>
      <c r="C13" s="50"/>
      <c r="D13" s="50"/>
      <c r="E13" s="50"/>
      <c r="F13" s="50"/>
      <c r="G13" s="50"/>
      <c r="H13" s="50"/>
      <c r="I13" s="50"/>
      <c r="J13" s="50"/>
      <c r="K13" s="50"/>
      <c r="L13" s="50"/>
      <c r="M13" s="50"/>
      <c r="N13" s="50"/>
      <c r="O13" s="50"/>
      <c r="P13" s="50"/>
      <c r="Q13" s="50"/>
      <c r="R13" s="50"/>
      <c r="S13" s="50"/>
      <c r="T13" s="50"/>
      <c r="U13" s="50"/>
      <c r="V13" s="50"/>
      <c r="W13" s="50"/>
      <c r="X13" s="50"/>
      <c r="Y13" s="50"/>
      <c r="Z13" s="50"/>
      <c r="AA13" s="50"/>
      <c r="AB13" s="50"/>
      <c r="AC13" s="50"/>
      <c r="AD13" s="50"/>
      <c r="AE13" s="50"/>
      <c r="AF13" s="50"/>
      <c r="AG13" s="50"/>
      <c r="AH13" s="50"/>
      <c r="AI13" s="50"/>
      <c r="AJ13" s="50"/>
      <c r="AK13" s="50"/>
      <c r="AL13" s="50"/>
      <c r="AM13" s="50"/>
      <c r="AN13" s="50"/>
      <c r="AO13" s="50"/>
      <c r="AP13" s="9"/>
      <c r="AR13" s="7"/>
      <c r="CF13" s="9"/>
      <c r="DY13" s="1"/>
      <c r="DZ13" s="1"/>
      <c r="EA13" s="1"/>
      <c r="ED13" s="1"/>
      <c r="EE13" s="1"/>
      <c r="EF13" s="1"/>
      <c r="EG13" s="1"/>
      <c r="EH13" s="1"/>
      <c r="EI13" s="1"/>
      <c r="EJ13" s="1"/>
      <c r="EK13" s="1"/>
      <c r="EL13" s="1"/>
      <c r="EM13" s="1"/>
      <c r="EN13" s="1"/>
      <c r="EO13" s="1"/>
      <c r="EP13" s="1"/>
      <c r="EQ13" s="1"/>
      <c r="ER13" s="1"/>
    </row>
    <row r="14" spans="2:148" ht="18" customHeight="1" x14ac:dyDescent="0.25">
      <c r="B14" s="7"/>
      <c r="C14" s="50"/>
      <c r="D14" s="50"/>
      <c r="E14" s="50"/>
      <c r="F14" s="50"/>
      <c r="G14" s="50"/>
      <c r="H14" s="50"/>
      <c r="I14" s="50"/>
      <c r="J14" s="50"/>
      <c r="K14" s="50"/>
      <c r="L14" s="50"/>
      <c r="M14" s="50"/>
      <c r="N14" s="50"/>
      <c r="O14" s="50"/>
      <c r="P14" s="50"/>
      <c r="Q14" s="50"/>
      <c r="R14" s="50"/>
      <c r="S14" s="50"/>
      <c r="T14" s="50"/>
      <c r="U14" s="50"/>
      <c r="V14" s="50"/>
      <c r="W14" s="50"/>
      <c r="X14" s="50"/>
      <c r="Y14" s="50"/>
      <c r="Z14" s="50"/>
      <c r="AA14" s="50"/>
      <c r="AB14" s="50"/>
      <c r="AC14" s="50"/>
      <c r="AD14" s="50"/>
      <c r="AE14" s="50"/>
      <c r="AF14" s="50"/>
      <c r="AG14" s="50"/>
      <c r="AH14" s="50"/>
      <c r="AI14" s="50"/>
      <c r="AJ14" s="50"/>
      <c r="AK14" s="50"/>
      <c r="AL14" s="50"/>
      <c r="AM14" s="50"/>
      <c r="AN14" s="50"/>
      <c r="AO14" s="50"/>
      <c r="AP14" s="9"/>
      <c r="AR14" s="7"/>
      <c r="CF14" s="9"/>
      <c r="DY14" s="1"/>
      <c r="DZ14" s="1"/>
      <c r="EA14" s="1"/>
      <c r="ED14" s="1"/>
      <c r="EE14" s="1"/>
      <c r="EF14" s="1"/>
      <c r="EG14" s="1"/>
      <c r="EH14" s="1"/>
      <c r="EI14" s="1"/>
      <c r="EJ14" s="1"/>
      <c r="EK14" s="1"/>
      <c r="EL14" s="1"/>
      <c r="EM14" s="1"/>
      <c r="EN14" s="1"/>
      <c r="EO14" s="1"/>
      <c r="EP14" s="1"/>
      <c r="EQ14" s="1"/>
      <c r="ER14" s="1"/>
    </row>
    <row r="15" spans="2:148" ht="18" customHeight="1" x14ac:dyDescent="0.25">
      <c r="B15" s="7"/>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9"/>
      <c r="AR15" s="7"/>
      <c r="CF15" s="9"/>
      <c r="DY15" s="1"/>
      <c r="DZ15" s="1"/>
      <c r="EA15" s="1"/>
      <c r="ED15" s="1"/>
      <c r="EE15" s="1"/>
      <c r="EF15" s="1"/>
      <c r="EG15" s="1"/>
      <c r="EH15" s="1"/>
      <c r="EI15" s="1"/>
      <c r="EJ15" s="1"/>
      <c r="EK15" s="1"/>
      <c r="EL15" s="1"/>
      <c r="EM15" s="1"/>
      <c r="EN15" s="1"/>
      <c r="EO15" s="1"/>
      <c r="EP15" s="1"/>
      <c r="EQ15" s="1"/>
      <c r="ER15" s="1"/>
    </row>
    <row r="16" spans="2:148" ht="18" customHeight="1" x14ac:dyDescent="0.25">
      <c r="B16" s="7"/>
      <c r="C16" s="50"/>
      <c r="D16" s="50"/>
      <c r="E16" s="50"/>
      <c r="F16" s="50"/>
      <c r="G16" s="50"/>
      <c r="H16" s="50"/>
      <c r="I16" s="50"/>
      <c r="J16" s="50"/>
      <c r="K16" s="50"/>
      <c r="L16" s="50"/>
      <c r="M16" s="50"/>
      <c r="N16" s="50"/>
      <c r="O16" s="50"/>
      <c r="P16" s="50"/>
      <c r="Q16" s="50"/>
      <c r="R16" s="50"/>
      <c r="S16" s="50"/>
      <c r="T16" s="50"/>
      <c r="U16" s="50"/>
      <c r="V16" s="50"/>
      <c r="W16" s="50"/>
      <c r="X16" s="50"/>
      <c r="Y16" s="50"/>
      <c r="Z16" s="50"/>
      <c r="AA16" s="50"/>
      <c r="AB16" s="50"/>
      <c r="AC16" s="50"/>
      <c r="AD16" s="50"/>
      <c r="AE16" s="50"/>
      <c r="AF16" s="50"/>
      <c r="AG16" s="50"/>
      <c r="AH16" s="50"/>
      <c r="AI16" s="50"/>
      <c r="AJ16" s="50"/>
      <c r="AK16" s="50"/>
      <c r="AL16" s="50"/>
      <c r="AM16" s="50"/>
      <c r="AN16" s="50"/>
      <c r="AO16" s="50"/>
      <c r="AP16" s="9"/>
      <c r="AR16" s="7"/>
      <c r="CF16" s="9"/>
      <c r="DY16" s="1"/>
      <c r="DZ16" s="1"/>
      <c r="EA16" s="1"/>
      <c r="ED16" s="1"/>
      <c r="EE16" s="1"/>
      <c r="EF16" s="1"/>
      <c r="EG16" s="1"/>
      <c r="EH16" s="1"/>
      <c r="EI16" s="1"/>
      <c r="EJ16" s="1"/>
      <c r="EK16" s="1"/>
      <c r="EL16" s="1"/>
      <c r="EM16" s="1"/>
      <c r="EN16" s="1"/>
      <c r="EO16" s="1"/>
      <c r="EP16" s="1"/>
      <c r="EQ16" s="1"/>
      <c r="ER16" s="1"/>
    </row>
    <row r="17" spans="2:148" ht="18" customHeight="1" x14ac:dyDescent="0.25">
      <c r="B17" s="7"/>
      <c r="C17" s="50"/>
      <c r="D17" s="50"/>
      <c r="E17" s="50"/>
      <c r="F17" s="50"/>
      <c r="G17" s="50"/>
      <c r="H17" s="50"/>
      <c r="I17" s="50"/>
      <c r="J17" s="50"/>
      <c r="K17" s="50"/>
      <c r="L17" s="50"/>
      <c r="M17" s="50"/>
      <c r="N17" s="50"/>
      <c r="O17" s="50"/>
      <c r="P17" s="50"/>
      <c r="Q17" s="50"/>
      <c r="R17" s="50"/>
      <c r="S17" s="50"/>
      <c r="T17" s="50"/>
      <c r="U17" s="50"/>
      <c r="V17" s="50"/>
      <c r="W17" s="50"/>
      <c r="X17" s="50"/>
      <c r="Y17" s="50"/>
      <c r="Z17" s="50"/>
      <c r="AA17" s="50"/>
      <c r="AB17" s="50"/>
      <c r="AC17" s="50"/>
      <c r="AD17" s="50"/>
      <c r="AE17" s="50"/>
      <c r="AF17" s="50"/>
      <c r="AG17" s="50"/>
      <c r="AH17" s="50"/>
      <c r="AI17" s="50"/>
      <c r="AJ17" s="50"/>
      <c r="AK17" s="50"/>
      <c r="AL17" s="50"/>
      <c r="AM17" s="50"/>
      <c r="AN17" s="50"/>
      <c r="AO17" s="50"/>
      <c r="AP17" s="9"/>
      <c r="AR17" s="7"/>
      <c r="CF17" s="9"/>
      <c r="DY17" s="1"/>
      <c r="DZ17" s="1"/>
      <c r="EA17" s="1"/>
      <c r="ED17" s="1"/>
      <c r="EE17" s="1"/>
      <c r="EF17" s="1"/>
      <c r="EG17" s="1"/>
      <c r="EH17" s="1"/>
      <c r="EI17" s="1"/>
      <c r="EJ17" s="1"/>
      <c r="EK17" s="1"/>
      <c r="EL17" s="1"/>
      <c r="EM17" s="1"/>
      <c r="EN17" s="1"/>
      <c r="EO17" s="1"/>
      <c r="EP17" s="1"/>
      <c r="EQ17" s="1"/>
      <c r="ER17" s="1"/>
    </row>
    <row r="18" spans="2:148" ht="18" customHeight="1" x14ac:dyDescent="0.25">
      <c r="B18" s="7"/>
      <c r="C18" s="50"/>
      <c r="D18" s="50"/>
      <c r="E18" s="50"/>
      <c r="F18" s="50"/>
      <c r="G18" s="50"/>
      <c r="H18" s="50"/>
      <c r="I18" s="50"/>
      <c r="J18" s="50"/>
      <c r="K18" s="50"/>
      <c r="L18" s="50"/>
      <c r="M18" s="50"/>
      <c r="N18" s="50"/>
      <c r="O18" s="50"/>
      <c r="P18" s="50"/>
      <c r="Q18" s="50"/>
      <c r="R18" s="50"/>
      <c r="S18" s="50"/>
      <c r="T18" s="50"/>
      <c r="U18" s="50"/>
      <c r="V18" s="50"/>
      <c r="W18" s="50"/>
      <c r="X18" s="50"/>
      <c r="Y18" s="50"/>
      <c r="Z18" s="50"/>
      <c r="AA18" s="50"/>
      <c r="AB18" s="50"/>
      <c r="AC18" s="50"/>
      <c r="AD18" s="50"/>
      <c r="AE18" s="50"/>
      <c r="AF18" s="50"/>
      <c r="AG18" s="50"/>
      <c r="AH18" s="50"/>
      <c r="AI18" s="50"/>
      <c r="AJ18" s="50"/>
      <c r="AK18" s="50"/>
      <c r="AL18" s="50"/>
      <c r="AM18" s="50"/>
      <c r="AN18" s="50"/>
      <c r="AO18" s="50"/>
      <c r="AP18" s="9"/>
      <c r="AR18" s="7"/>
      <c r="CF18" s="9"/>
      <c r="DY18" s="1"/>
      <c r="DZ18" s="1"/>
      <c r="EA18" s="1"/>
      <c r="ED18" s="1"/>
      <c r="EE18" s="1"/>
      <c r="EF18" s="1"/>
      <c r="EG18" s="1"/>
      <c r="EH18" s="1"/>
      <c r="EI18" s="1"/>
      <c r="EJ18" s="1"/>
      <c r="EK18" s="1"/>
      <c r="EL18" s="1"/>
      <c r="EM18" s="1"/>
      <c r="EN18" s="1"/>
      <c r="EO18" s="1"/>
      <c r="EP18" s="1"/>
      <c r="EQ18" s="1"/>
      <c r="ER18" s="1"/>
    </row>
    <row r="19" spans="2:148" ht="18" customHeight="1" x14ac:dyDescent="0.25">
      <c r="B19" s="7"/>
      <c r="C19" s="50"/>
      <c r="D19" s="50"/>
      <c r="E19" s="50"/>
      <c r="F19" s="50"/>
      <c r="G19" s="50"/>
      <c r="H19" s="50"/>
      <c r="I19" s="50"/>
      <c r="J19" s="50"/>
      <c r="K19" s="50"/>
      <c r="L19" s="50"/>
      <c r="M19" s="50"/>
      <c r="N19" s="50"/>
      <c r="O19" s="50"/>
      <c r="P19" s="50"/>
      <c r="Q19" s="50"/>
      <c r="R19" s="50"/>
      <c r="S19" s="50"/>
      <c r="T19" s="50"/>
      <c r="U19" s="50"/>
      <c r="V19" s="50"/>
      <c r="W19" s="50"/>
      <c r="X19" s="50"/>
      <c r="Y19" s="50"/>
      <c r="Z19" s="50"/>
      <c r="AA19" s="50"/>
      <c r="AB19" s="50"/>
      <c r="AC19" s="50"/>
      <c r="AD19" s="50"/>
      <c r="AE19" s="50"/>
      <c r="AF19" s="50"/>
      <c r="AG19" s="50"/>
      <c r="AH19" s="50"/>
      <c r="AI19" s="50"/>
      <c r="AJ19" s="50"/>
      <c r="AK19" s="50"/>
      <c r="AL19" s="50"/>
      <c r="AM19" s="50"/>
      <c r="AN19" s="50"/>
      <c r="AO19" s="50"/>
      <c r="AP19" s="9"/>
      <c r="AR19" s="7"/>
      <c r="CF19" s="9"/>
      <c r="DY19" s="1"/>
      <c r="DZ19" s="1"/>
      <c r="EA19" s="1"/>
      <c r="ED19" s="1"/>
      <c r="EE19" s="1"/>
      <c r="EF19" s="1"/>
      <c r="EG19" s="1"/>
      <c r="EH19" s="1"/>
      <c r="EI19" s="1"/>
      <c r="EJ19" s="1"/>
      <c r="EK19" s="1"/>
      <c r="EL19" s="1"/>
      <c r="EM19" s="1"/>
      <c r="EN19" s="1"/>
      <c r="EO19" s="1"/>
      <c r="EP19" s="1"/>
      <c r="EQ19" s="1"/>
      <c r="ER19" s="1"/>
    </row>
    <row r="20" spans="2:148" ht="18" customHeight="1" x14ac:dyDescent="0.25">
      <c r="B20" s="7"/>
      <c r="C20" s="50"/>
      <c r="D20" s="50"/>
      <c r="E20" s="50"/>
      <c r="F20" s="50"/>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9"/>
      <c r="AR20" s="7"/>
      <c r="CF20" s="9"/>
      <c r="DY20" s="1"/>
      <c r="DZ20" s="1"/>
      <c r="EA20" s="1"/>
      <c r="ED20" s="1"/>
      <c r="EE20" s="1"/>
      <c r="EF20" s="1"/>
      <c r="EG20" s="1"/>
      <c r="EH20" s="1"/>
      <c r="EI20" s="1"/>
      <c r="EJ20" s="1"/>
      <c r="EK20" s="1"/>
      <c r="EL20" s="1"/>
      <c r="EM20" s="1"/>
      <c r="EN20" s="1"/>
      <c r="EO20" s="1"/>
      <c r="EP20" s="1"/>
      <c r="EQ20" s="1"/>
      <c r="ER20" s="1"/>
    </row>
    <row r="21" spans="2:148" ht="18" customHeight="1" x14ac:dyDescent="0.25">
      <c r="B21" s="7"/>
      <c r="C21" s="50"/>
      <c r="D21" s="50"/>
      <c r="E21" s="50"/>
      <c r="F21" s="50"/>
      <c r="G21" s="50"/>
      <c r="H21" s="50"/>
      <c r="I21" s="50"/>
      <c r="J21" s="50"/>
      <c r="K21" s="50"/>
      <c r="L21" s="50"/>
      <c r="M21" s="50"/>
      <c r="N21" s="50"/>
      <c r="O21" s="50"/>
      <c r="P21" s="50"/>
      <c r="Q21" s="50"/>
      <c r="R21" s="50"/>
      <c r="S21" s="50"/>
      <c r="T21" s="50"/>
      <c r="U21" s="50"/>
      <c r="V21" s="50"/>
      <c r="W21" s="50"/>
      <c r="X21" s="50"/>
      <c r="Y21" s="50"/>
      <c r="Z21" s="50"/>
      <c r="AA21" s="50"/>
      <c r="AB21" s="50"/>
      <c r="AC21" s="50"/>
      <c r="AD21" s="50"/>
      <c r="AE21" s="50"/>
      <c r="AF21" s="50"/>
      <c r="AG21" s="50"/>
      <c r="AH21" s="50"/>
      <c r="AI21" s="50"/>
      <c r="AJ21" s="50"/>
      <c r="AK21" s="50"/>
      <c r="AL21" s="50"/>
      <c r="AM21" s="50"/>
      <c r="AN21" s="50"/>
      <c r="AO21" s="50"/>
      <c r="AP21" s="9"/>
      <c r="AR21" s="7"/>
      <c r="CF21" s="9"/>
      <c r="DY21" s="1"/>
      <c r="DZ21" s="1"/>
      <c r="EA21" s="1"/>
      <c r="ED21" s="1"/>
      <c r="EE21" s="1"/>
      <c r="EF21" s="1"/>
      <c r="EG21" s="1"/>
      <c r="EH21" s="1"/>
      <c r="EI21" s="1"/>
      <c r="EJ21" s="1"/>
      <c r="EK21" s="1"/>
      <c r="EL21" s="1"/>
      <c r="EM21" s="1"/>
      <c r="EN21" s="1"/>
      <c r="EO21" s="1"/>
      <c r="EP21" s="1"/>
      <c r="EQ21" s="1"/>
      <c r="ER21" s="1"/>
    </row>
    <row r="22" spans="2:148" ht="18" customHeight="1" x14ac:dyDescent="0.25">
      <c r="B22" s="7"/>
      <c r="C22" s="50"/>
      <c r="D22" s="50"/>
      <c r="E22" s="50"/>
      <c r="F22" s="50"/>
      <c r="G22" s="50"/>
      <c r="H22" s="50"/>
      <c r="I22" s="50"/>
      <c r="J22" s="50"/>
      <c r="K22" s="50"/>
      <c r="L22" s="50"/>
      <c r="M22" s="50"/>
      <c r="N22" s="50"/>
      <c r="O22" s="50"/>
      <c r="P22" s="50"/>
      <c r="Q22" s="50"/>
      <c r="R22" s="50"/>
      <c r="S22" s="50"/>
      <c r="T22" s="50"/>
      <c r="U22" s="50"/>
      <c r="V22" s="50"/>
      <c r="W22" s="50"/>
      <c r="X22" s="50"/>
      <c r="Y22" s="50"/>
      <c r="Z22" s="50"/>
      <c r="AA22" s="50"/>
      <c r="AB22" s="50"/>
      <c r="AC22" s="50"/>
      <c r="AD22" s="50"/>
      <c r="AE22" s="50"/>
      <c r="AF22" s="50"/>
      <c r="AG22" s="50"/>
      <c r="AH22" s="50"/>
      <c r="AI22" s="50"/>
      <c r="AJ22" s="50"/>
      <c r="AK22" s="50"/>
      <c r="AL22" s="50"/>
      <c r="AM22" s="50"/>
      <c r="AN22" s="50"/>
      <c r="AO22" s="50"/>
      <c r="AP22" s="9"/>
      <c r="AR22" s="7"/>
      <c r="CF22" s="9"/>
      <c r="DY22" s="1"/>
      <c r="DZ22" s="1"/>
      <c r="EA22" s="1"/>
      <c r="ED22" s="1"/>
      <c r="EE22" s="1"/>
      <c r="EF22" s="1"/>
      <c r="EG22" s="1"/>
      <c r="EH22" s="1"/>
      <c r="EI22" s="1"/>
      <c r="EJ22" s="1"/>
      <c r="EK22" s="1"/>
      <c r="EL22" s="1"/>
      <c r="EM22" s="1"/>
      <c r="EN22" s="1"/>
      <c r="EO22" s="1"/>
      <c r="EP22" s="1"/>
      <c r="EQ22" s="1"/>
      <c r="ER22" s="1"/>
    </row>
    <row r="23" spans="2:148" ht="18" customHeight="1" x14ac:dyDescent="0.25">
      <c r="B23" s="7"/>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c r="AC23" s="50"/>
      <c r="AD23" s="50"/>
      <c r="AE23" s="50"/>
      <c r="AF23" s="50"/>
      <c r="AG23" s="50"/>
      <c r="AH23" s="50"/>
      <c r="AI23" s="50"/>
      <c r="AJ23" s="50"/>
      <c r="AK23" s="50"/>
      <c r="AL23" s="50"/>
      <c r="AM23" s="50"/>
      <c r="AN23" s="50"/>
      <c r="AO23" s="50"/>
      <c r="AP23" s="9"/>
      <c r="AR23" s="7"/>
      <c r="CF23" s="9"/>
      <c r="DY23" s="1"/>
      <c r="DZ23" s="1"/>
      <c r="EA23" s="1"/>
      <c r="ED23" s="1"/>
      <c r="EE23" s="1"/>
      <c r="EF23" s="1"/>
      <c r="EG23" s="1"/>
      <c r="EH23" s="1"/>
      <c r="EI23" s="1"/>
      <c r="EJ23" s="1"/>
      <c r="EK23" s="1"/>
      <c r="EL23" s="1"/>
      <c r="EM23" s="1"/>
      <c r="EN23" s="1"/>
      <c r="EO23" s="1"/>
      <c r="EP23" s="1"/>
      <c r="EQ23" s="1"/>
      <c r="ER23" s="1"/>
    </row>
    <row r="24" spans="2:148" ht="18" customHeight="1" x14ac:dyDescent="0.25">
      <c r="B24" s="7"/>
      <c r="C24" s="50"/>
      <c r="D24" s="50"/>
      <c r="E24" s="50"/>
      <c r="F24" s="50"/>
      <c r="G24" s="50"/>
      <c r="H24" s="50"/>
      <c r="I24" s="50"/>
      <c r="J24" s="50"/>
      <c r="K24" s="50"/>
      <c r="L24" s="50"/>
      <c r="M24" s="50"/>
      <c r="N24" s="50"/>
      <c r="O24" s="50"/>
      <c r="P24" s="50"/>
      <c r="Q24" s="50"/>
      <c r="R24" s="50"/>
      <c r="S24" s="50"/>
      <c r="T24" s="50"/>
      <c r="U24" s="50"/>
      <c r="V24" s="50"/>
      <c r="W24" s="50"/>
      <c r="X24" s="50"/>
      <c r="Y24" s="50"/>
      <c r="Z24" s="50"/>
      <c r="AA24" s="50"/>
      <c r="AB24" s="50"/>
      <c r="AC24" s="50"/>
      <c r="AD24" s="50"/>
      <c r="AE24" s="50"/>
      <c r="AF24" s="50"/>
      <c r="AG24" s="50"/>
      <c r="AH24" s="50"/>
      <c r="AI24" s="50"/>
      <c r="AJ24" s="50"/>
      <c r="AK24" s="50"/>
      <c r="AL24" s="50"/>
      <c r="AM24" s="50"/>
      <c r="AN24" s="50"/>
      <c r="AO24" s="50"/>
      <c r="AP24" s="9"/>
      <c r="AR24" s="7"/>
      <c r="CF24" s="9"/>
      <c r="DY24" s="1"/>
      <c r="DZ24" s="1"/>
      <c r="EA24" s="1"/>
      <c r="ED24" s="1"/>
      <c r="EE24" s="1"/>
      <c r="EF24" s="1"/>
      <c r="EG24" s="1"/>
      <c r="EH24" s="1"/>
      <c r="EI24" s="1"/>
      <c r="EJ24" s="1"/>
      <c r="EK24" s="1"/>
      <c r="EL24" s="1"/>
      <c r="EM24" s="1"/>
      <c r="EN24" s="1"/>
      <c r="EO24" s="1"/>
      <c r="EP24" s="1"/>
      <c r="EQ24" s="1"/>
      <c r="ER24" s="1"/>
    </row>
    <row r="25" spans="2:148" ht="18" customHeight="1" x14ac:dyDescent="0.3">
      <c r="B25" s="7"/>
      <c r="C25" s="50"/>
      <c r="D25" s="50"/>
      <c r="E25" s="50"/>
      <c r="F25" s="50"/>
      <c r="G25" s="50"/>
      <c r="H25" s="50"/>
      <c r="I25" s="50"/>
      <c r="J25" s="50"/>
      <c r="K25" s="50"/>
      <c r="L25" s="50"/>
      <c r="M25" s="50"/>
      <c r="N25" s="50"/>
      <c r="O25" s="50"/>
      <c r="P25" s="50"/>
      <c r="Q25" s="50"/>
      <c r="R25" s="50"/>
      <c r="S25" s="50"/>
      <c r="T25" s="50"/>
      <c r="U25" s="50"/>
      <c r="V25" s="50"/>
      <c r="W25" s="50"/>
      <c r="X25" s="50"/>
      <c r="Y25" s="50"/>
      <c r="Z25" s="50"/>
      <c r="AA25" s="50"/>
      <c r="AB25" s="50"/>
      <c r="AC25" s="50"/>
      <c r="AD25" s="50"/>
      <c r="AE25" s="50"/>
      <c r="AF25" s="50"/>
      <c r="AG25" s="50"/>
      <c r="AH25" s="50"/>
      <c r="AI25" s="50"/>
      <c r="AJ25" s="50"/>
      <c r="AK25" s="50"/>
      <c r="AL25" s="50"/>
      <c r="AM25" s="50"/>
      <c r="AN25" s="50"/>
      <c r="AO25" s="50"/>
      <c r="AP25" s="20"/>
      <c r="AR25" s="7"/>
      <c r="CF25" s="9"/>
      <c r="DY25" s="1"/>
      <c r="DZ25" s="1"/>
      <c r="EA25" s="1"/>
      <c r="ED25" s="1"/>
      <c r="EE25" s="1"/>
      <c r="EF25" s="1"/>
      <c r="EG25" s="1"/>
      <c r="EH25" s="1"/>
      <c r="EI25" s="1"/>
      <c r="EJ25" s="1"/>
      <c r="EK25" s="1"/>
      <c r="EL25" s="1"/>
      <c r="EM25" s="1"/>
      <c r="EN25" s="1"/>
      <c r="EO25" s="1"/>
      <c r="EP25" s="1"/>
      <c r="EQ25" s="1"/>
      <c r="ER25" s="1"/>
    </row>
    <row r="26" spans="2:148" ht="18" customHeight="1" x14ac:dyDescent="0.25">
      <c r="B26" s="7"/>
      <c r="C26" s="50"/>
      <c r="D26" s="50"/>
      <c r="E26" s="50"/>
      <c r="F26" s="50"/>
      <c r="G26" s="50"/>
      <c r="H26" s="50"/>
      <c r="I26" s="50"/>
      <c r="J26" s="50"/>
      <c r="K26" s="50"/>
      <c r="L26" s="50"/>
      <c r="M26" s="50"/>
      <c r="N26" s="50"/>
      <c r="O26" s="50"/>
      <c r="P26" s="50"/>
      <c r="Q26" s="50"/>
      <c r="R26" s="50"/>
      <c r="S26" s="50"/>
      <c r="T26" s="50"/>
      <c r="U26" s="50"/>
      <c r="V26" s="50"/>
      <c r="W26" s="50"/>
      <c r="X26" s="50"/>
      <c r="Y26" s="50"/>
      <c r="Z26" s="50"/>
      <c r="AA26" s="50"/>
      <c r="AB26" s="50"/>
      <c r="AC26" s="50"/>
      <c r="AD26" s="50"/>
      <c r="AE26" s="50"/>
      <c r="AF26" s="50"/>
      <c r="AG26" s="50"/>
      <c r="AH26" s="50"/>
      <c r="AI26" s="50"/>
      <c r="AJ26" s="50"/>
      <c r="AK26" s="50"/>
      <c r="AL26" s="50"/>
      <c r="AM26" s="50"/>
      <c r="AN26" s="50"/>
      <c r="AO26" s="50"/>
      <c r="AP26" s="9"/>
      <c r="AR26" s="7"/>
      <c r="CF26" s="21"/>
      <c r="DY26" s="1"/>
      <c r="DZ26" s="1"/>
      <c r="EA26" s="1"/>
      <c r="ED26" s="1"/>
      <c r="EE26" s="1"/>
      <c r="EF26" s="1"/>
      <c r="EG26" s="1"/>
      <c r="EH26" s="1"/>
      <c r="EI26" s="1"/>
      <c r="EJ26" s="1"/>
      <c r="EK26" s="1"/>
      <c r="EL26" s="1"/>
      <c r="EM26" s="1"/>
      <c r="EN26" s="1"/>
      <c r="EO26" s="1"/>
      <c r="EP26" s="1"/>
      <c r="EQ26" s="1"/>
      <c r="ER26" s="1"/>
    </row>
    <row r="27" spans="2:148" ht="18" customHeight="1" x14ac:dyDescent="0.25">
      <c r="B27" s="7"/>
      <c r="C27" s="50"/>
      <c r="D27" s="50"/>
      <c r="E27" s="50"/>
      <c r="F27" s="50"/>
      <c r="G27" s="50"/>
      <c r="H27" s="50"/>
      <c r="I27" s="50"/>
      <c r="J27" s="50"/>
      <c r="K27" s="50"/>
      <c r="L27" s="50"/>
      <c r="M27" s="50"/>
      <c r="N27" s="50"/>
      <c r="O27" s="50"/>
      <c r="P27" s="50"/>
      <c r="Q27" s="50"/>
      <c r="R27" s="50"/>
      <c r="S27" s="50"/>
      <c r="T27" s="50"/>
      <c r="U27" s="50"/>
      <c r="V27" s="50"/>
      <c r="W27" s="50"/>
      <c r="X27" s="50"/>
      <c r="Y27" s="50"/>
      <c r="Z27" s="50"/>
      <c r="AA27" s="50"/>
      <c r="AB27" s="50"/>
      <c r="AC27" s="50"/>
      <c r="AD27" s="50"/>
      <c r="AE27" s="50"/>
      <c r="AF27" s="50"/>
      <c r="AG27" s="50"/>
      <c r="AH27" s="50"/>
      <c r="AI27" s="50"/>
      <c r="AJ27" s="50"/>
      <c r="AK27" s="50"/>
      <c r="AL27" s="50"/>
      <c r="AM27" s="50"/>
      <c r="AN27" s="50"/>
      <c r="AO27" s="50"/>
      <c r="AP27" s="9"/>
      <c r="AR27" s="7"/>
      <c r="CF27" s="9"/>
      <c r="DY27" s="1"/>
      <c r="DZ27" s="1"/>
      <c r="EA27" s="1"/>
      <c r="ED27" s="1"/>
      <c r="EE27" s="1"/>
      <c r="EF27" s="1"/>
      <c r="EG27" s="1"/>
      <c r="EH27" s="1"/>
      <c r="EI27" s="1"/>
      <c r="EJ27" s="1"/>
      <c r="EK27" s="1"/>
      <c r="EL27" s="1"/>
      <c r="EM27" s="1"/>
      <c r="EN27" s="1"/>
      <c r="EO27" s="1"/>
      <c r="EP27" s="1"/>
      <c r="EQ27" s="1"/>
      <c r="ER27" s="1"/>
    </row>
    <row r="28" spans="2:148" ht="18" customHeight="1" x14ac:dyDescent="0.25">
      <c r="B28" s="7"/>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c r="AD28" s="50"/>
      <c r="AE28" s="50"/>
      <c r="AF28" s="50"/>
      <c r="AG28" s="50"/>
      <c r="AH28" s="50"/>
      <c r="AI28" s="50"/>
      <c r="AJ28" s="50"/>
      <c r="AK28" s="50"/>
      <c r="AL28" s="50"/>
      <c r="AM28" s="50"/>
      <c r="AN28" s="50"/>
      <c r="AO28" s="50"/>
      <c r="AP28" s="9"/>
      <c r="AR28" s="7"/>
      <c r="CF28" s="9"/>
      <c r="DY28" s="1"/>
      <c r="DZ28" s="1"/>
      <c r="EA28" s="1"/>
      <c r="ED28" s="1"/>
      <c r="EE28" s="1"/>
      <c r="EF28" s="1"/>
      <c r="EG28" s="1"/>
      <c r="EH28" s="1"/>
      <c r="EI28" s="1"/>
      <c r="EJ28" s="1"/>
      <c r="EK28" s="1"/>
      <c r="EL28" s="1"/>
      <c r="EM28" s="1"/>
      <c r="EN28" s="1"/>
      <c r="EO28" s="1"/>
      <c r="EP28" s="1"/>
      <c r="EQ28" s="1"/>
      <c r="ER28" s="1"/>
    </row>
    <row r="29" spans="2:148" ht="18" customHeight="1" x14ac:dyDescent="0.3">
      <c r="B29" s="7"/>
      <c r="C29" s="48"/>
      <c r="D29" s="48"/>
      <c r="E29" s="48"/>
      <c r="F29" s="48"/>
      <c r="G29" s="48"/>
      <c r="H29" s="48"/>
      <c r="I29" s="48"/>
      <c r="J29" s="48"/>
      <c r="K29" s="48"/>
      <c r="L29" s="48"/>
      <c r="M29" s="48"/>
      <c r="N29" s="48"/>
      <c r="O29" s="48"/>
      <c r="P29" s="48"/>
      <c r="Q29" s="48"/>
      <c r="R29" s="48"/>
      <c r="AP29" s="9"/>
      <c r="AR29" s="7"/>
      <c r="CF29" s="9"/>
      <c r="DY29" s="1"/>
      <c r="DZ29" s="1"/>
      <c r="EA29" s="1"/>
      <c r="ED29" s="1"/>
      <c r="EE29" s="1"/>
      <c r="EF29" s="1"/>
      <c r="EG29" s="1"/>
      <c r="EH29" s="1"/>
      <c r="EI29" s="1"/>
      <c r="EJ29" s="1"/>
      <c r="EK29" s="1"/>
      <c r="EL29" s="1"/>
      <c r="EM29" s="1"/>
      <c r="EN29" s="1"/>
      <c r="EO29" s="1"/>
      <c r="EP29" s="1"/>
      <c r="EQ29" s="1"/>
      <c r="ER29" s="1"/>
    </row>
    <row r="30" spans="2:148" ht="18" customHeight="1" x14ac:dyDescent="0.3">
      <c r="B30" s="7"/>
      <c r="C30" s="49"/>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c r="AF30" s="14"/>
      <c r="AG30" s="14"/>
      <c r="AH30" s="14"/>
      <c r="AI30" s="14"/>
      <c r="AJ30" s="14"/>
      <c r="AK30" s="14"/>
      <c r="AL30" s="14"/>
      <c r="AM30" s="14"/>
      <c r="AN30" s="14"/>
      <c r="AO30" s="14"/>
      <c r="AP30" s="9"/>
      <c r="AR30" s="7"/>
      <c r="AS30" s="13"/>
      <c r="AT30" s="13"/>
      <c r="AU30" s="13"/>
      <c r="AV30" s="13"/>
      <c r="AW30" s="13"/>
      <c r="AX30" s="13"/>
      <c r="AY30" s="13"/>
      <c r="AZ30" s="13"/>
      <c r="BA30" s="13"/>
      <c r="BB30" s="13"/>
      <c r="BC30" s="13"/>
      <c r="BD30" s="13"/>
      <c r="BE30" s="13"/>
      <c r="BF30" s="13"/>
      <c r="BG30" s="13"/>
      <c r="BH30" s="13"/>
      <c r="BI30" s="13"/>
      <c r="BJ30" s="13"/>
      <c r="BK30" s="13"/>
      <c r="BL30" s="13"/>
      <c r="BM30" s="13"/>
      <c r="BN30" s="13"/>
      <c r="BO30" s="13"/>
      <c r="BP30" s="13"/>
      <c r="BQ30" s="13"/>
      <c r="BR30" s="13"/>
      <c r="BS30" s="13"/>
      <c r="BT30" s="13"/>
      <c r="BU30" s="13"/>
      <c r="BV30" s="13"/>
      <c r="BW30" s="13"/>
      <c r="BX30" s="13"/>
      <c r="BY30" s="13"/>
      <c r="BZ30" s="13"/>
      <c r="CA30" s="13"/>
      <c r="CB30" s="13"/>
      <c r="CC30" s="13"/>
      <c r="CD30" s="13"/>
      <c r="CE30" s="13"/>
      <c r="CF30" s="9"/>
      <c r="DY30" s="1"/>
      <c r="DZ30" s="1"/>
      <c r="EA30" s="1"/>
      <c r="ED30" s="1"/>
      <c r="EE30" s="1"/>
      <c r="EF30" s="1"/>
      <c r="EG30" s="1"/>
      <c r="EH30" s="1"/>
      <c r="EI30" s="1"/>
      <c r="EJ30" s="1"/>
      <c r="EK30" s="1"/>
      <c r="EL30" s="1"/>
      <c r="EM30" s="1"/>
      <c r="EN30" s="1"/>
      <c r="EO30" s="1"/>
      <c r="EP30" s="1"/>
      <c r="EQ30" s="1"/>
      <c r="ER30" s="1"/>
    </row>
    <row r="31" spans="2:148" ht="18" customHeight="1" x14ac:dyDescent="0.25">
      <c r="B31" s="7"/>
      <c r="C31" s="50"/>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39"/>
      <c r="AE31" s="39"/>
      <c r="AF31" s="39"/>
      <c r="AG31" s="39"/>
      <c r="AH31" s="39"/>
      <c r="AI31" s="39"/>
      <c r="AJ31" s="39"/>
      <c r="AK31" s="39"/>
      <c r="AL31" s="39"/>
      <c r="AM31" s="39"/>
      <c r="AN31" s="39"/>
      <c r="AO31" s="39"/>
      <c r="AP31" s="9"/>
      <c r="AR31" s="7"/>
      <c r="AS31" s="13"/>
      <c r="AT31" s="13"/>
      <c r="AU31" s="13"/>
      <c r="AV31" s="13"/>
      <c r="AW31" s="13"/>
      <c r="AX31" s="13"/>
      <c r="AY31" s="13"/>
      <c r="AZ31" s="13"/>
      <c r="BA31" s="13"/>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9"/>
      <c r="DY31" s="1"/>
      <c r="DZ31" s="1"/>
      <c r="EA31" s="1"/>
      <c r="ED31" s="1"/>
      <c r="EE31" s="1"/>
      <c r="EF31" s="1"/>
      <c r="EG31" s="1"/>
      <c r="EH31" s="1"/>
      <c r="EI31" s="1"/>
      <c r="EJ31" s="1"/>
      <c r="EK31" s="1"/>
      <c r="EL31" s="1"/>
      <c r="EM31" s="1"/>
      <c r="EN31" s="1"/>
      <c r="EO31" s="1"/>
      <c r="EP31" s="1"/>
      <c r="EQ31" s="1"/>
      <c r="ER31" s="1"/>
    </row>
    <row r="32" spans="2:148" ht="18" customHeight="1" x14ac:dyDescent="0.25">
      <c r="B32" s="7"/>
      <c r="C32" s="39"/>
      <c r="D32" s="39"/>
      <c r="E32" s="39"/>
      <c r="F32" s="39"/>
      <c r="G32" s="39"/>
      <c r="H32" s="39"/>
      <c r="I32" s="39"/>
      <c r="J32" s="39"/>
      <c r="K32" s="39"/>
      <c r="L32" s="39"/>
      <c r="M32" s="39"/>
      <c r="N32" s="39"/>
      <c r="O32" s="39"/>
      <c r="P32" s="39"/>
      <c r="Q32" s="39"/>
      <c r="R32" s="39"/>
      <c r="S32" s="39"/>
      <c r="T32" s="39"/>
      <c r="U32" s="39"/>
      <c r="V32" s="39"/>
      <c r="W32" s="39"/>
      <c r="X32" s="39"/>
      <c r="Y32" s="39"/>
      <c r="Z32" s="39"/>
      <c r="AA32" s="39"/>
      <c r="AB32" s="39"/>
      <c r="AC32" s="39"/>
      <c r="AD32" s="39"/>
      <c r="AE32" s="39"/>
      <c r="AF32" s="39"/>
      <c r="AG32" s="39"/>
      <c r="AH32" s="39"/>
      <c r="AI32" s="39"/>
      <c r="AJ32" s="39"/>
      <c r="AK32" s="39"/>
      <c r="AL32" s="39"/>
      <c r="AM32" s="39"/>
      <c r="AN32" s="39"/>
      <c r="AO32" s="39"/>
      <c r="AP32" s="9"/>
      <c r="AR32" s="7"/>
      <c r="AS32" s="13"/>
      <c r="AT32" s="13"/>
      <c r="AU32" s="13"/>
      <c r="AV32" s="13"/>
      <c r="AW32" s="13"/>
      <c r="AX32" s="13"/>
      <c r="AY32" s="13"/>
      <c r="AZ32" s="13"/>
      <c r="BA32" s="13"/>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9"/>
      <c r="DY32" s="1"/>
      <c r="DZ32" s="1"/>
      <c r="EA32" s="1"/>
      <c r="ED32" s="1"/>
      <c r="EE32" s="1"/>
      <c r="EF32" s="1"/>
      <c r="EG32" s="1"/>
      <c r="EH32" s="1"/>
      <c r="EI32" s="1"/>
      <c r="EJ32" s="1"/>
      <c r="EK32" s="1"/>
      <c r="EL32" s="1"/>
      <c r="EM32" s="1"/>
      <c r="EN32" s="1"/>
      <c r="EO32" s="1"/>
      <c r="EP32" s="1"/>
      <c r="EQ32" s="1"/>
      <c r="ER32" s="1"/>
    </row>
    <row r="33" spans="2:249" ht="18" customHeight="1" x14ac:dyDescent="0.25">
      <c r="B33" s="7"/>
      <c r="C33" s="39"/>
      <c r="D33" s="39"/>
      <c r="E33" s="39"/>
      <c r="F33" s="39"/>
      <c r="G33" s="39"/>
      <c r="H33" s="39"/>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H33" s="39"/>
      <c r="AI33" s="39"/>
      <c r="AJ33" s="39"/>
      <c r="AK33" s="39"/>
      <c r="AL33" s="39"/>
      <c r="AM33" s="39"/>
      <c r="AN33" s="39"/>
      <c r="AO33" s="39"/>
      <c r="AP33" s="9"/>
      <c r="AR33" s="7"/>
      <c r="AS33" s="13"/>
      <c r="AT33" s="13"/>
      <c r="AU33" s="13"/>
      <c r="AV33" s="13"/>
      <c r="AW33" s="13"/>
      <c r="AX33" s="13"/>
      <c r="AY33" s="13"/>
      <c r="AZ33" s="13"/>
      <c r="BA33" s="13"/>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9"/>
      <c r="DY33" s="1"/>
      <c r="DZ33" s="1"/>
      <c r="EA33" s="1"/>
      <c r="ED33" s="1"/>
      <c r="EE33" s="1"/>
      <c r="EF33" s="1"/>
      <c r="EG33" s="1"/>
      <c r="EH33" s="1"/>
      <c r="EI33" s="1"/>
      <c r="EJ33" s="1"/>
      <c r="EK33" s="1"/>
      <c r="EL33" s="1"/>
      <c r="EM33" s="1"/>
      <c r="EN33" s="1"/>
      <c r="EO33" s="1"/>
      <c r="EP33" s="1"/>
      <c r="EQ33" s="1"/>
      <c r="ER33" s="1"/>
    </row>
    <row r="34" spans="2:249" ht="18" customHeight="1" x14ac:dyDescent="0.25">
      <c r="B34" s="7"/>
      <c r="C34" s="39"/>
      <c r="D34" s="39"/>
      <c r="E34" s="39"/>
      <c r="F34" s="39"/>
      <c r="G34" s="39"/>
      <c r="H34" s="39"/>
      <c r="I34" s="39"/>
      <c r="J34" s="39"/>
      <c r="K34" s="39"/>
      <c r="L34" s="39"/>
      <c r="M34" s="39"/>
      <c r="N34" s="39"/>
      <c r="O34" s="39"/>
      <c r="P34" s="39"/>
      <c r="Q34" s="39"/>
      <c r="R34" s="39"/>
      <c r="S34" s="39"/>
      <c r="T34" s="39"/>
      <c r="U34" s="39"/>
      <c r="V34" s="39"/>
      <c r="W34" s="39"/>
      <c r="X34" s="39"/>
      <c r="Y34" s="39"/>
      <c r="Z34" s="39"/>
      <c r="AA34" s="39"/>
      <c r="AB34" s="39"/>
      <c r="AC34" s="39"/>
      <c r="AD34" s="39"/>
      <c r="AE34" s="39"/>
      <c r="AF34" s="39"/>
      <c r="AG34" s="39"/>
      <c r="AH34" s="39"/>
      <c r="AI34" s="39"/>
      <c r="AJ34" s="39"/>
      <c r="AK34" s="39"/>
      <c r="AL34" s="39"/>
      <c r="AM34" s="39"/>
      <c r="AN34" s="39"/>
      <c r="AO34" s="39"/>
      <c r="AP34" s="9"/>
      <c r="AR34" s="7"/>
      <c r="AS34" s="13"/>
      <c r="AT34" s="13"/>
      <c r="AU34" s="13"/>
      <c r="AV34" s="13"/>
      <c r="AW34" s="13"/>
      <c r="AX34" s="13"/>
      <c r="AY34" s="13"/>
      <c r="AZ34" s="13"/>
      <c r="BA34" s="13"/>
      <c r="BB34" s="13"/>
      <c r="BC34" s="13"/>
      <c r="BD34" s="13"/>
      <c r="BE34" s="13"/>
      <c r="BF34" s="13"/>
      <c r="BG34" s="13"/>
      <c r="BH34" s="13"/>
      <c r="BI34" s="13"/>
      <c r="BJ34" s="13"/>
      <c r="BK34" s="13"/>
      <c r="BL34" s="13"/>
      <c r="BM34" s="13"/>
      <c r="BN34" s="13"/>
      <c r="BO34" s="13"/>
      <c r="BP34" s="13"/>
      <c r="BQ34" s="13"/>
      <c r="BR34" s="13"/>
      <c r="BS34" s="13"/>
      <c r="BT34" s="13"/>
      <c r="BU34" s="13"/>
      <c r="BV34" s="13"/>
      <c r="BW34" s="13"/>
      <c r="BX34" s="13"/>
      <c r="BY34" s="13"/>
      <c r="BZ34" s="13"/>
      <c r="CA34" s="13"/>
      <c r="CB34" s="13"/>
      <c r="CC34" s="13"/>
      <c r="CD34" s="13"/>
      <c r="CE34" s="13"/>
      <c r="CF34" s="9"/>
      <c r="DY34" s="1"/>
      <c r="DZ34" s="1"/>
      <c r="EA34" s="1"/>
      <c r="ED34" s="1"/>
      <c r="EE34" s="1"/>
      <c r="EF34" s="1"/>
      <c r="EG34" s="1"/>
      <c r="EH34" s="1"/>
      <c r="EI34" s="1"/>
      <c r="EJ34" s="1"/>
      <c r="EK34" s="1"/>
      <c r="EL34" s="1"/>
      <c r="EM34" s="1"/>
      <c r="EN34" s="1"/>
      <c r="EO34" s="1"/>
      <c r="EP34" s="1"/>
      <c r="EQ34" s="1"/>
      <c r="ER34" s="1"/>
    </row>
    <row r="35" spans="2:249" ht="18" customHeight="1" x14ac:dyDescent="0.25">
      <c r="B35" s="7"/>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39"/>
      <c r="AE35" s="39"/>
      <c r="AF35" s="39"/>
      <c r="AG35" s="39"/>
      <c r="AH35" s="39"/>
      <c r="AI35" s="39"/>
      <c r="AJ35" s="39"/>
      <c r="AK35" s="39"/>
      <c r="AL35" s="39"/>
      <c r="AM35" s="39"/>
      <c r="AN35" s="39"/>
      <c r="AO35" s="39"/>
      <c r="AP35" s="9"/>
      <c r="AR35" s="7"/>
      <c r="AS35" s="13"/>
      <c r="AT35" s="13"/>
      <c r="AU35" s="13"/>
      <c r="AV35" s="13"/>
      <c r="AW35" s="13"/>
      <c r="AX35" s="13"/>
      <c r="AY35" s="13"/>
      <c r="AZ35" s="13"/>
      <c r="BA35" s="13"/>
      <c r="BB35" s="13"/>
      <c r="BC35" s="13"/>
      <c r="BD35" s="13"/>
      <c r="BE35" s="13"/>
      <c r="BF35" s="13"/>
      <c r="BG35" s="13"/>
      <c r="BH35" s="13"/>
      <c r="BI35" s="13"/>
      <c r="BJ35" s="13"/>
      <c r="BK35" s="13"/>
      <c r="BL35" s="13"/>
      <c r="BM35" s="13"/>
      <c r="BN35" s="13"/>
      <c r="BO35" s="13"/>
      <c r="BP35" s="13"/>
      <c r="BQ35" s="13"/>
      <c r="BR35" s="13"/>
      <c r="BS35" s="13"/>
      <c r="BT35" s="13"/>
      <c r="BU35" s="13"/>
      <c r="BV35" s="13"/>
      <c r="BW35" s="13"/>
      <c r="BX35" s="13"/>
      <c r="BY35" s="13"/>
      <c r="BZ35" s="13"/>
      <c r="CA35" s="13"/>
      <c r="CB35" s="13"/>
      <c r="CC35" s="13"/>
      <c r="CD35" s="13"/>
      <c r="CE35" s="13"/>
      <c r="CF35" s="9"/>
      <c r="DY35" s="1"/>
      <c r="DZ35" s="1"/>
      <c r="EA35" s="1"/>
      <c r="ED35" s="1"/>
      <c r="EE35" s="1"/>
      <c r="EF35" s="1"/>
      <c r="EG35" s="1"/>
      <c r="EH35" s="1"/>
      <c r="EI35" s="1"/>
      <c r="EJ35" s="1"/>
      <c r="EK35" s="1"/>
      <c r="EL35" s="1"/>
      <c r="EM35" s="1"/>
      <c r="EN35" s="1"/>
      <c r="EO35" s="1"/>
      <c r="EP35" s="1"/>
      <c r="EQ35" s="1"/>
      <c r="ER35" s="1"/>
      <c r="HC35" s="95"/>
      <c r="HD35" s="95"/>
      <c r="HE35" s="95"/>
      <c r="HF35" s="95"/>
      <c r="HG35" s="95"/>
      <c r="HH35" s="95"/>
      <c r="HI35" s="95"/>
      <c r="HJ35" s="95"/>
      <c r="HK35" s="95"/>
      <c r="HL35" s="95"/>
      <c r="HM35" s="95"/>
      <c r="HN35" s="95"/>
      <c r="HO35" s="95"/>
      <c r="HP35" s="95"/>
      <c r="HQ35" s="95"/>
      <c r="HR35" s="95"/>
      <c r="HS35" s="95"/>
      <c r="HT35" s="95"/>
      <c r="HU35" s="95"/>
      <c r="HV35" s="95"/>
      <c r="HW35" s="95"/>
      <c r="HX35" s="95"/>
      <c r="HY35" s="95"/>
      <c r="HZ35" s="95"/>
      <c r="IA35" s="95"/>
      <c r="IB35" s="95"/>
      <c r="IC35" s="95"/>
      <c r="ID35" s="95"/>
      <c r="IE35" s="95"/>
      <c r="IF35" s="95"/>
      <c r="IG35" s="95"/>
      <c r="IH35" s="95"/>
      <c r="II35" s="95"/>
      <c r="IJ35" s="95"/>
      <c r="IK35" s="95"/>
      <c r="IL35" s="95"/>
      <c r="IM35" s="95"/>
      <c r="IN35" s="95"/>
      <c r="IO35" s="95"/>
    </row>
    <row r="36" spans="2:249" ht="18" customHeight="1" x14ac:dyDescent="0.25">
      <c r="B36" s="7"/>
      <c r="C36" s="39"/>
      <c r="D36" s="39"/>
      <c r="E36" s="39"/>
      <c r="F36" s="39"/>
      <c r="G36" s="39"/>
      <c r="H36" s="39"/>
      <c r="I36" s="39"/>
      <c r="J36" s="39"/>
      <c r="K36" s="39"/>
      <c r="L36" s="39"/>
      <c r="M36" s="39"/>
      <c r="N36" s="39"/>
      <c r="O36" s="39"/>
      <c r="P36" s="39"/>
      <c r="Q36" s="39"/>
      <c r="R36" s="39"/>
      <c r="S36" s="39"/>
      <c r="T36" s="39"/>
      <c r="U36" s="39"/>
      <c r="V36" s="39"/>
      <c r="W36" s="39"/>
      <c r="X36" s="39"/>
      <c r="Y36" s="39"/>
      <c r="Z36" s="39"/>
      <c r="AA36" s="39"/>
      <c r="AB36" s="39"/>
      <c r="AC36" s="39"/>
      <c r="AD36" s="39"/>
      <c r="AE36" s="39"/>
      <c r="AF36" s="39"/>
      <c r="AG36" s="39"/>
      <c r="AH36" s="39"/>
      <c r="AI36" s="39"/>
      <c r="AJ36" s="39"/>
      <c r="AK36" s="39"/>
      <c r="AL36" s="39"/>
      <c r="AM36" s="39"/>
      <c r="AN36" s="39"/>
      <c r="AO36" s="39"/>
      <c r="AP36" s="9"/>
      <c r="AR36" s="7"/>
      <c r="AS36" s="13"/>
      <c r="AT36" s="13"/>
      <c r="AU36" s="13"/>
      <c r="AV36" s="13"/>
      <c r="AW36" s="13"/>
      <c r="AX36" s="13"/>
      <c r="AY36" s="13"/>
      <c r="AZ36" s="13"/>
      <c r="BA36" s="13"/>
      <c r="BB36" s="13"/>
      <c r="BC36" s="13"/>
      <c r="BD36" s="13"/>
      <c r="BE36" s="13"/>
      <c r="BF36" s="13"/>
      <c r="BG36" s="13"/>
      <c r="BH36" s="13"/>
      <c r="BI36" s="13"/>
      <c r="BJ36" s="13"/>
      <c r="BK36" s="13"/>
      <c r="BL36" s="13"/>
      <c r="BM36" s="13"/>
      <c r="BN36" s="13"/>
      <c r="BO36" s="13"/>
      <c r="BP36" s="13"/>
      <c r="BQ36" s="13"/>
      <c r="BR36" s="13"/>
      <c r="BS36" s="13"/>
      <c r="BT36" s="13"/>
      <c r="BU36" s="13"/>
      <c r="BV36" s="13"/>
      <c r="BW36" s="13"/>
      <c r="BX36" s="13"/>
      <c r="BY36" s="13"/>
      <c r="BZ36" s="13"/>
      <c r="CA36" s="13"/>
      <c r="CB36" s="13"/>
      <c r="CC36" s="13"/>
      <c r="CD36" s="13"/>
      <c r="CE36" s="13"/>
      <c r="CF36" s="9"/>
      <c r="DY36" s="1"/>
      <c r="DZ36" s="1"/>
      <c r="EA36" s="1"/>
      <c r="ED36" s="1"/>
      <c r="EE36" s="1"/>
      <c r="EF36" s="1"/>
      <c r="EG36" s="1"/>
      <c r="EH36" s="1"/>
      <c r="EI36" s="1"/>
      <c r="EJ36" s="1"/>
      <c r="EK36" s="1"/>
      <c r="EL36" s="1"/>
      <c r="EM36" s="1"/>
      <c r="EN36" s="1"/>
      <c r="EO36" s="1"/>
      <c r="EP36" s="1"/>
      <c r="EQ36" s="1"/>
      <c r="ER36" s="1"/>
      <c r="HC36" s="16"/>
      <c r="HD36" s="16"/>
      <c r="HE36" s="16"/>
      <c r="HF36" s="16"/>
      <c r="HG36" s="16"/>
      <c r="HH36" s="16"/>
      <c r="HI36" s="16"/>
      <c r="HJ36" s="16"/>
      <c r="HK36" s="16"/>
      <c r="HL36" s="16"/>
      <c r="HM36" s="16"/>
      <c r="HN36" s="16"/>
      <c r="HO36" s="16"/>
      <c r="HP36" s="16"/>
      <c r="HQ36" s="16"/>
      <c r="HR36" s="18"/>
      <c r="HS36" s="96"/>
      <c r="HT36" s="97"/>
      <c r="HU36" s="98"/>
      <c r="HV36" s="22"/>
      <c r="HW36" s="16"/>
      <c r="HX36" s="16"/>
      <c r="HY36" s="16"/>
      <c r="HZ36" s="16"/>
      <c r="IA36" s="16"/>
      <c r="IB36" s="16"/>
      <c r="IC36" s="16"/>
      <c r="ID36" s="16"/>
      <c r="IE36" s="16"/>
      <c r="IF36" s="16"/>
      <c r="IG36" s="16"/>
      <c r="IH36" s="16"/>
      <c r="II36" s="16"/>
      <c r="IJ36" s="16"/>
      <c r="IK36" s="16"/>
      <c r="IL36" s="16"/>
      <c r="IM36" s="16"/>
      <c r="IN36" s="16"/>
      <c r="IO36" s="16"/>
    </row>
    <row r="37" spans="2:249" ht="18" customHeight="1" x14ac:dyDescent="0.25">
      <c r="B37" s="7"/>
      <c r="C37" s="39"/>
      <c r="D37" s="39"/>
      <c r="E37" s="39"/>
      <c r="F37" s="39"/>
      <c r="G37" s="39"/>
      <c r="H37" s="39"/>
      <c r="I37" s="39"/>
      <c r="J37" s="39"/>
      <c r="K37" s="39"/>
      <c r="L37" s="39"/>
      <c r="M37" s="39"/>
      <c r="N37" s="39"/>
      <c r="O37" s="39"/>
      <c r="P37" s="39"/>
      <c r="Q37" s="39"/>
      <c r="R37" s="39"/>
      <c r="S37" s="39"/>
      <c r="T37" s="39"/>
      <c r="U37" s="39"/>
      <c r="V37" s="39"/>
      <c r="W37" s="39"/>
      <c r="X37" s="39"/>
      <c r="Y37" s="39"/>
      <c r="Z37" s="39"/>
      <c r="AA37" s="39"/>
      <c r="AB37" s="39"/>
      <c r="AC37" s="39"/>
      <c r="AD37" s="39"/>
      <c r="AE37" s="39"/>
      <c r="AF37" s="39"/>
      <c r="AG37" s="39"/>
      <c r="AH37" s="39"/>
      <c r="AI37" s="39"/>
      <c r="AJ37" s="39"/>
      <c r="AK37" s="39"/>
      <c r="AL37" s="39"/>
      <c r="AM37" s="39"/>
      <c r="AN37" s="39"/>
      <c r="AO37" s="39"/>
      <c r="AP37" s="9"/>
      <c r="AR37" s="7"/>
      <c r="AS37" s="13"/>
      <c r="AT37" s="13"/>
      <c r="AU37" s="13"/>
      <c r="AV37" s="13"/>
      <c r="AW37" s="13"/>
      <c r="AX37" s="13"/>
      <c r="AY37" s="13"/>
      <c r="AZ37" s="13"/>
      <c r="BA37" s="13"/>
      <c r="BB37" s="13"/>
      <c r="BC37" s="13"/>
      <c r="BD37" s="13"/>
      <c r="BE37" s="13"/>
      <c r="BF37" s="13"/>
      <c r="BG37" s="13"/>
      <c r="BH37" s="13"/>
      <c r="BI37" s="13"/>
      <c r="BJ37" s="13"/>
      <c r="BK37" s="13"/>
      <c r="BL37" s="13"/>
      <c r="BM37" s="13"/>
      <c r="BN37" s="13"/>
      <c r="BO37" s="13"/>
      <c r="BP37" s="13"/>
      <c r="BQ37" s="13"/>
      <c r="BR37" s="13"/>
      <c r="BS37" s="13"/>
      <c r="BT37" s="13"/>
      <c r="BU37" s="13"/>
      <c r="BV37" s="13"/>
      <c r="BW37" s="13"/>
      <c r="BX37" s="13"/>
      <c r="BY37" s="13"/>
      <c r="BZ37" s="13"/>
      <c r="CA37" s="13"/>
      <c r="CB37" s="13"/>
      <c r="CC37" s="13"/>
      <c r="CD37" s="13"/>
      <c r="CE37" s="13"/>
      <c r="CF37" s="9"/>
      <c r="DY37" s="1"/>
      <c r="DZ37" s="1"/>
      <c r="EA37" s="1"/>
      <c r="ED37" s="1"/>
      <c r="EE37" s="1"/>
      <c r="EF37" s="1"/>
      <c r="EG37" s="1"/>
      <c r="EH37" s="1"/>
      <c r="EI37" s="1"/>
      <c r="EJ37" s="1"/>
      <c r="EK37" s="1"/>
      <c r="EL37" s="1"/>
      <c r="EM37" s="1"/>
      <c r="EN37" s="1"/>
      <c r="EO37" s="1"/>
      <c r="EP37" s="1"/>
      <c r="EQ37" s="1"/>
      <c r="ER37" s="1"/>
      <c r="HC37" s="16"/>
      <c r="HD37" s="16"/>
      <c r="HE37" s="16"/>
      <c r="HF37" s="16"/>
      <c r="HG37" s="16"/>
      <c r="HH37" s="16"/>
      <c r="HI37" s="16"/>
      <c r="HJ37" s="16"/>
      <c r="HK37" s="16"/>
      <c r="HL37" s="16"/>
      <c r="HM37" s="16"/>
      <c r="HN37" s="23"/>
      <c r="HO37" s="85"/>
      <c r="HP37" s="85"/>
      <c r="HQ37" s="85"/>
      <c r="HR37" s="16"/>
      <c r="HS37" s="16"/>
      <c r="HT37" s="16"/>
      <c r="HU37" s="16"/>
      <c r="HV37" s="16"/>
      <c r="HW37" s="16"/>
      <c r="HX37" s="16"/>
      <c r="HY37" s="16"/>
      <c r="HZ37" s="16"/>
      <c r="IA37" s="16"/>
      <c r="IB37" s="16"/>
      <c r="IC37" s="16"/>
      <c r="ID37" s="16"/>
      <c r="IE37" s="16"/>
      <c r="IF37" s="16"/>
      <c r="IG37" s="16"/>
      <c r="IH37" s="16"/>
      <c r="II37" s="18"/>
      <c r="IJ37" s="81"/>
      <c r="IK37" s="81"/>
      <c r="IL37" s="81"/>
      <c r="IM37" s="16"/>
      <c r="IN37" s="16"/>
      <c r="IO37" s="16"/>
    </row>
    <row r="38" spans="2:249" ht="18" customHeight="1" x14ac:dyDescent="0.25">
      <c r="B38" s="7"/>
      <c r="C38" s="39"/>
      <c r="D38" s="39"/>
      <c r="E38" s="39"/>
      <c r="F38" s="39"/>
      <c r="G38" s="39"/>
      <c r="H38" s="39"/>
      <c r="I38" s="39"/>
      <c r="J38" s="39"/>
      <c r="K38" s="39"/>
      <c r="L38" s="39"/>
      <c r="M38" s="39"/>
      <c r="N38" s="39"/>
      <c r="O38" s="39"/>
      <c r="P38" s="39"/>
      <c r="Q38" s="39"/>
      <c r="R38" s="39"/>
      <c r="S38" s="39"/>
      <c r="T38" s="39"/>
      <c r="U38" s="39"/>
      <c r="V38" s="39"/>
      <c r="W38" s="39"/>
      <c r="X38" s="39"/>
      <c r="Y38" s="39"/>
      <c r="Z38" s="39"/>
      <c r="AA38" s="39"/>
      <c r="AB38" s="39"/>
      <c r="AC38" s="39"/>
      <c r="AD38" s="39"/>
      <c r="AE38" s="39"/>
      <c r="AF38" s="39"/>
      <c r="AG38" s="39"/>
      <c r="AH38" s="39"/>
      <c r="AI38" s="39"/>
      <c r="AJ38" s="39"/>
      <c r="AK38" s="39"/>
      <c r="AL38" s="39"/>
      <c r="AM38" s="39"/>
      <c r="AN38" s="39"/>
      <c r="AO38" s="39"/>
      <c r="AP38" s="9"/>
      <c r="AR38" s="7"/>
      <c r="AS38" s="13"/>
      <c r="AT38" s="13"/>
      <c r="AU38" s="13"/>
      <c r="AV38" s="13"/>
      <c r="AW38" s="13"/>
      <c r="AX38" s="13"/>
      <c r="AY38" s="13"/>
      <c r="AZ38" s="13"/>
      <c r="BA38" s="13"/>
      <c r="BB38" s="13"/>
      <c r="BC38" s="13"/>
      <c r="BD38" s="13"/>
      <c r="BE38" s="13"/>
      <c r="BF38" s="13"/>
      <c r="BG38" s="13"/>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9"/>
      <c r="DY38" s="1"/>
      <c r="DZ38" s="1"/>
      <c r="EA38" s="1"/>
      <c r="ED38" s="1"/>
      <c r="EE38" s="1"/>
      <c r="EF38" s="1"/>
      <c r="EG38" s="1"/>
      <c r="EH38" s="1"/>
      <c r="EI38" s="1"/>
      <c r="EJ38" s="1"/>
      <c r="EK38" s="1"/>
      <c r="EL38" s="1"/>
      <c r="EM38" s="1"/>
      <c r="EN38" s="1"/>
      <c r="EO38" s="1"/>
      <c r="EP38" s="1"/>
      <c r="EQ38" s="1"/>
      <c r="ER38" s="1"/>
      <c r="HN38" s="23"/>
      <c r="HO38" s="81"/>
      <c r="HP38" s="81"/>
      <c r="HQ38" s="81"/>
      <c r="HR38" s="16"/>
      <c r="HS38" s="16"/>
      <c r="HT38" s="16"/>
      <c r="HU38" s="16"/>
      <c r="HV38" s="16"/>
      <c r="HW38" s="16"/>
      <c r="HX38" s="16"/>
      <c r="HY38" s="16"/>
      <c r="HZ38" s="16"/>
      <c r="IA38" s="16"/>
      <c r="IB38" s="16"/>
      <c r="IC38" s="16"/>
      <c r="ID38" s="16"/>
      <c r="IE38" s="16"/>
      <c r="IF38" s="16"/>
      <c r="IG38" s="16"/>
      <c r="IH38" s="16"/>
      <c r="II38" s="18"/>
      <c r="IJ38" s="81"/>
      <c r="IK38" s="81"/>
      <c r="IL38" s="81"/>
      <c r="IM38" s="16"/>
      <c r="IN38" s="16"/>
      <c r="IO38" s="16"/>
    </row>
    <row r="39" spans="2:249" ht="18" customHeight="1" x14ac:dyDescent="0.25">
      <c r="B39" s="7"/>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9"/>
      <c r="AR39" s="7"/>
      <c r="AS39" s="13"/>
      <c r="AT39" s="13"/>
      <c r="AU39" s="13"/>
      <c r="AV39" s="13"/>
      <c r="AW39" s="13"/>
      <c r="AX39" s="13"/>
      <c r="AY39" s="13"/>
      <c r="AZ39" s="13"/>
      <c r="BA39" s="13"/>
      <c r="BB39" s="13"/>
      <c r="BC39" s="13"/>
      <c r="BD39" s="13"/>
      <c r="BE39" s="13"/>
      <c r="BF39" s="13"/>
      <c r="BG39" s="13"/>
      <c r="BH39" s="13"/>
      <c r="BI39" s="13"/>
      <c r="BJ39" s="13"/>
      <c r="BK39" s="13"/>
      <c r="BL39" s="13"/>
      <c r="BM39" s="13"/>
      <c r="BN39" s="13"/>
      <c r="BO39" s="13"/>
      <c r="BP39" s="13"/>
      <c r="BQ39" s="13"/>
      <c r="BR39" s="13"/>
      <c r="BS39" s="13"/>
      <c r="BT39" s="13"/>
      <c r="BU39" s="13"/>
      <c r="BV39" s="13"/>
      <c r="BW39" s="13"/>
      <c r="BX39" s="13"/>
      <c r="BY39" s="13"/>
      <c r="BZ39" s="13"/>
      <c r="CA39" s="13"/>
      <c r="CB39" s="13"/>
      <c r="CC39" s="13"/>
      <c r="CD39" s="13"/>
      <c r="CE39" s="13"/>
      <c r="CF39" s="9"/>
      <c r="DY39" s="1"/>
      <c r="DZ39" s="1"/>
      <c r="EA39" s="1"/>
      <c r="ED39" s="1"/>
      <c r="EE39" s="1"/>
      <c r="EF39" s="1"/>
      <c r="EG39" s="1"/>
      <c r="EH39" s="1"/>
      <c r="EI39" s="1"/>
      <c r="EJ39" s="1"/>
      <c r="EK39" s="1"/>
      <c r="EL39" s="1"/>
      <c r="EM39" s="1"/>
      <c r="EN39" s="1"/>
      <c r="EO39" s="1"/>
      <c r="EP39" s="1"/>
      <c r="EQ39" s="1"/>
      <c r="ER39" s="1"/>
    </row>
    <row r="40" spans="2:249" ht="18" customHeight="1" x14ac:dyDescent="0.25">
      <c r="B40" s="7"/>
      <c r="C40" s="39"/>
      <c r="D40" s="39"/>
      <c r="E40" s="39"/>
      <c r="F40" s="39"/>
      <c r="G40" s="39"/>
      <c r="H40" s="39"/>
      <c r="I40" s="39"/>
      <c r="J40" s="39"/>
      <c r="K40" s="39"/>
      <c r="L40" s="39"/>
      <c r="M40" s="39"/>
      <c r="N40" s="39"/>
      <c r="O40" s="39"/>
      <c r="P40" s="39"/>
      <c r="Q40" s="39"/>
      <c r="R40" s="39"/>
      <c r="S40" s="39"/>
      <c r="T40" s="39"/>
      <c r="U40" s="39"/>
      <c r="V40" s="39"/>
      <c r="W40" s="39"/>
      <c r="X40" s="39"/>
      <c r="Y40" s="39"/>
      <c r="Z40" s="39"/>
      <c r="AA40" s="39"/>
      <c r="AB40" s="39"/>
      <c r="AC40" s="39"/>
      <c r="AD40" s="39"/>
      <c r="AE40" s="39"/>
      <c r="AF40" s="39"/>
      <c r="AG40" s="39"/>
      <c r="AH40" s="39"/>
      <c r="AI40" s="39"/>
      <c r="AJ40" s="39"/>
      <c r="AK40" s="39"/>
      <c r="AL40" s="39"/>
      <c r="AM40" s="39"/>
      <c r="AN40" s="39"/>
      <c r="AO40" s="39"/>
      <c r="AP40" s="9"/>
      <c r="AR40" s="7"/>
      <c r="AS40" s="13"/>
      <c r="AT40" s="13"/>
      <c r="AU40" s="13"/>
      <c r="AV40" s="13"/>
      <c r="AW40" s="13"/>
      <c r="AX40" s="13"/>
      <c r="AY40" s="13"/>
      <c r="AZ40" s="13"/>
      <c r="BA40" s="13"/>
      <c r="BB40" s="13"/>
      <c r="BC40" s="13"/>
      <c r="BD40" s="13"/>
      <c r="BE40" s="13"/>
      <c r="BF40" s="13"/>
      <c r="BG40" s="13"/>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9"/>
      <c r="DY40" s="1"/>
      <c r="DZ40" s="1"/>
      <c r="EA40" s="1"/>
      <c r="ED40" s="1"/>
      <c r="EE40" s="1"/>
      <c r="EF40" s="1"/>
      <c r="EG40" s="1"/>
      <c r="EH40" s="1"/>
      <c r="EI40" s="1"/>
      <c r="EJ40" s="1"/>
      <c r="EK40" s="1"/>
      <c r="EL40" s="1"/>
      <c r="EM40" s="1"/>
      <c r="EN40" s="1"/>
      <c r="EO40" s="1"/>
      <c r="EP40" s="1"/>
      <c r="EQ40" s="1"/>
      <c r="ER40" s="1"/>
      <c r="II40" s="104"/>
      <c r="IJ40" s="104"/>
      <c r="IK40" s="104"/>
      <c r="IL40" s="104"/>
      <c r="IM40" s="104"/>
    </row>
    <row r="41" spans="2:249" ht="18" customHeight="1" x14ac:dyDescent="0.25">
      <c r="B41" s="7"/>
      <c r="C41" s="39"/>
      <c r="D41" s="39"/>
      <c r="E41" s="39"/>
      <c r="F41" s="39"/>
      <c r="G41" s="39"/>
      <c r="H41" s="39"/>
      <c r="I41" s="39"/>
      <c r="J41" s="39"/>
      <c r="K41" s="39"/>
      <c r="L41" s="39"/>
      <c r="M41" s="39"/>
      <c r="N41" s="39"/>
      <c r="O41" s="39"/>
      <c r="P41" s="39"/>
      <c r="Q41" s="39"/>
      <c r="R41" s="39"/>
      <c r="S41" s="39"/>
      <c r="T41" s="39"/>
      <c r="U41" s="39"/>
      <c r="V41" s="39"/>
      <c r="W41" s="39"/>
      <c r="X41" s="39"/>
      <c r="Y41" s="39"/>
      <c r="Z41" s="39"/>
      <c r="AA41" s="39"/>
      <c r="AB41" s="39"/>
      <c r="AC41" s="39"/>
      <c r="AD41" s="39"/>
      <c r="AE41" s="39"/>
      <c r="AF41" s="39"/>
      <c r="AG41" s="39"/>
      <c r="AH41" s="39"/>
      <c r="AI41" s="39"/>
      <c r="AJ41" s="39"/>
      <c r="AK41" s="39"/>
      <c r="AL41" s="39"/>
      <c r="AM41" s="39"/>
      <c r="AN41" s="39"/>
      <c r="AO41" s="39"/>
      <c r="AP41" s="9"/>
      <c r="AR41" s="7"/>
      <c r="AS41" s="13"/>
      <c r="AT41" s="13"/>
      <c r="AU41" s="13"/>
      <c r="AV41" s="13"/>
      <c r="AW41" s="13"/>
      <c r="AX41" s="13"/>
      <c r="AY41" s="13"/>
      <c r="AZ41" s="13"/>
      <c r="BA41" s="13"/>
      <c r="BB41" s="13"/>
      <c r="BC41" s="13"/>
      <c r="BD41" s="13"/>
      <c r="BE41" s="13"/>
      <c r="BF41" s="13"/>
      <c r="BG41" s="13"/>
      <c r="BH41" s="13"/>
      <c r="BI41" s="13"/>
      <c r="BJ41" s="13"/>
      <c r="BK41" s="13"/>
      <c r="BL41" s="13"/>
      <c r="BM41" s="13"/>
      <c r="BN41" s="13"/>
      <c r="BO41" s="13"/>
      <c r="BP41" s="13"/>
      <c r="BQ41" s="13"/>
      <c r="BR41" s="13"/>
      <c r="BS41" s="13"/>
      <c r="BT41" s="13"/>
      <c r="BU41" s="13"/>
      <c r="BV41" s="13"/>
      <c r="BW41" s="13"/>
      <c r="BX41" s="13"/>
      <c r="BY41" s="13"/>
      <c r="BZ41" s="13"/>
      <c r="CA41" s="13"/>
      <c r="CB41" s="13"/>
      <c r="CC41" s="13"/>
      <c r="CD41" s="13"/>
      <c r="CE41" s="13"/>
      <c r="CF41" s="9"/>
      <c r="DY41" s="1"/>
      <c r="DZ41" s="1"/>
      <c r="EA41" s="1"/>
      <c r="ED41" s="1"/>
      <c r="EE41" s="1"/>
      <c r="EF41" s="1"/>
      <c r="EG41" s="1"/>
      <c r="EH41" s="1"/>
      <c r="EI41" s="1"/>
      <c r="EJ41" s="1"/>
      <c r="EK41" s="1"/>
      <c r="EL41" s="1"/>
      <c r="EM41" s="1"/>
      <c r="EN41" s="1"/>
      <c r="EO41" s="1"/>
      <c r="EP41" s="1"/>
      <c r="EQ41" s="1"/>
      <c r="ER41" s="1"/>
      <c r="II41" s="105"/>
      <c r="IJ41" s="105"/>
      <c r="IK41" s="105"/>
      <c r="IL41" s="105"/>
      <c r="IM41" s="105"/>
    </row>
    <row r="42" spans="2:249" ht="18" customHeight="1" x14ac:dyDescent="0.25">
      <c r="B42" s="7"/>
      <c r="C42" s="39"/>
      <c r="D42" s="39"/>
      <c r="E42" s="39"/>
      <c r="F42" s="39"/>
      <c r="G42" s="39"/>
      <c r="H42" s="39"/>
      <c r="I42" s="39"/>
      <c r="J42" s="39"/>
      <c r="K42" s="39"/>
      <c r="L42" s="39"/>
      <c r="M42" s="39"/>
      <c r="N42" s="39"/>
      <c r="O42" s="39"/>
      <c r="P42" s="39"/>
      <c r="Q42" s="39"/>
      <c r="R42" s="39"/>
      <c r="S42" s="39"/>
      <c r="T42" s="39"/>
      <c r="U42" s="39"/>
      <c r="V42" s="39"/>
      <c r="W42" s="39"/>
      <c r="X42" s="39"/>
      <c r="Y42" s="39"/>
      <c r="Z42" s="39"/>
      <c r="AA42" s="39"/>
      <c r="AB42" s="39"/>
      <c r="AC42" s="39"/>
      <c r="AD42" s="39"/>
      <c r="AE42" s="39"/>
      <c r="AF42" s="39"/>
      <c r="AG42" s="39"/>
      <c r="AH42" s="39"/>
      <c r="AI42" s="39"/>
      <c r="AJ42" s="39"/>
      <c r="AK42" s="39"/>
      <c r="AL42" s="39"/>
      <c r="AM42" s="39"/>
      <c r="AN42" s="39"/>
      <c r="AO42" s="39"/>
      <c r="AP42" s="9"/>
      <c r="AR42" s="7"/>
      <c r="AS42" s="13"/>
      <c r="AT42" s="13"/>
      <c r="AU42" s="13"/>
      <c r="AV42" s="13"/>
      <c r="AW42" s="13"/>
      <c r="AX42" s="13"/>
      <c r="AY42" s="13"/>
      <c r="AZ42" s="13"/>
      <c r="BA42" s="13"/>
      <c r="BB42" s="13"/>
      <c r="BC42" s="13"/>
      <c r="BD42" s="13"/>
      <c r="BE42" s="13"/>
      <c r="BF42" s="13"/>
      <c r="BG42" s="13"/>
      <c r="BH42" s="13"/>
      <c r="BI42" s="13"/>
      <c r="BJ42" s="13"/>
      <c r="BK42" s="13"/>
      <c r="BL42" s="13"/>
      <c r="BM42" s="13"/>
      <c r="BN42" s="13"/>
      <c r="BO42" s="13"/>
      <c r="BP42" s="13"/>
      <c r="BQ42" s="13"/>
      <c r="BR42" s="13"/>
      <c r="BS42" s="13"/>
      <c r="BT42" s="13"/>
      <c r="BU42" s="13"/>
      <c r="BV42" s="13"/>
      <c r="BW42" s="13"/>
      <c r="BX42" s="13"/>
      <c r="BY42" s="13"/>
      <c r="BZ42" s="13"/>
      <c r="CA42" s="13"/>
      <c r="CB42" s="13"/>
      <c r="CC42" s="13"/>
      <c r="CD42" s="13"/>
      <c r="CE42" s="13"/>
      <c r="CF42" s="9"/>
      <c r="DY42" s="1"/>
      <c r="DZ42" s="1"/>
      <c r="EA42" s="1"/>
      <c r="ED42" s="1"/>
      <c r="EE42" s="1"/>
      <c r="EF42" s="1"/>
      <c r="EG42" s="1"/>
      <c r="EH42" s="1"/>
      <c r="EI42" s="1"/>
      <c r="EJ42" s="1"/>
      <c r="EK42" s="1"/>
      <c r="EL42" s="1"/>
      <c r="EM42" s="1"/>
      <c r="EN42" s="1"/>
      <c r="EO42" s="1"/>
      <c r="EP42" s="1"/>
      <c r="EQ42" s="1"/>
      <c r="ER42" s="1"/>
      <c r="II42" s="103"/>
      <c r="IJ42" s="103"/>
      <c r="IK42" s="103"/>
      <c r="IL42" s="103"/>
      <c r="IM42" s="103"/>
    </row>
    <row r="43" spans="2:249" ht="18" customHeight="1" x14ac:dyDescent="0.25">
      <c r="B43" s="7"/>
      <c r="C43" s="39"/>
      <c r="D43" s="39"/>
      <c r="E43" s="39"/>
      <c r="F43" s="39"/>
      <c r="G43" s="39"/>
      <c r="H43" s="39"/>
      <c r="I43" s="39"/>
      <c r="J43" s="39"/>
      <c r="K43" s="39"/>
      <c r="L43" s="39"/>
      <c r="M43" s="39"/>
      <c r="N43" s="39"/>
      <c r="O43" s="39"/>
      <c r="P43" s="39"/>
      <c r="Q43" s="39"/>
      <c r="R43" s="39"/>
      <c r="S43" s="39"/>
      <c r="T43" s="39"/>
      <c r="U43" s="39"/>
      <c r="V43" s="39"/>
      <c r="W43" s="39"/>
      <c r="X43" s="39"/>
      <c r="Y43" s="39"/>
      <c r="Z43" s="39"/>
      <c r="AA43" s="39"/>
      <c r="AB43" s="39"/>
      <c r="AC43" s="39"/>
      <c r="AD43" s="39"/>
      <c r="AE43" s="39"/>
      <c r="AF43" s="39"/>
      <c r="AG43" s="39"/>
      <c r="AH43" s="39"/>
      <c r="AI43" s="39"/>
      <c r="AJ43" s="39"/>
      <c r="AK43" s="39"/>
      <c r="AL43" s="39"/>
      <c r="AM43" s="39"/>
      <c r="AN43" s="39"/>
      <c r="AO43" s="39"/>
      <c r="AP43" s="9"/>
      <c r="AR43" s="7"/>
      <c r="AS43" s="13"/>
      <c r="AT43" s="13"/>
      <c r="AU43" s="13"/>
      <c r="AV43" s="13"/>
      <c r="AW43" s="13"/>
      <c r="AX43" s="13"/>
      <c r="AY43" s="13"/>
      <c r="AZ43" s="13"/>
      <c r="BA43" s="13"/>
      <c r="BB43" s="13"/>
      <c r="BC43" s="13"/>
      <c r="BD43" s="13"/>
      <c r="BE43" s="13"/>
      <c r="BF43" s="13"/>
      <c r="BG43" s="13"/>
      <c r="BH43" s="13"/>
      <c r="BI43" s="13"/>
      <c r="BJ43" s="13"/>
      <c r="BK43" s="13"/>
      <c r="BL43" s="13"/>
      <c r="BM43" s="13"/>
      <c r="BN43" s="13"/>
      <c r="BO43" s="13"/>
      <c r="BP43" s="13"/>
      <c r="BQ43" s="13"/>
      <c r="BR43" s="13"/>
      <c r="BS43" s="13"/>
      <c r="BT43" s="13"/>
      <c r="BU43" s="13"/>
      <c r="BV43" s="13"/>
      <c r="BW43" s="13"/>
      <c r="BX43" s="13"/>
      <c r="BY43" s="13"/>
      <c r="BZ43" s="13"/>
      <c r="CA43" s="13"/>
      <c r="CB43" s="13"/>
      <c r="CC43" s="13"/>
      <c r="CD43" s="13"/>
      <c r="CE43" s="13"/>
      <c r="CF43" s="9"/>
      <c r="DY43" s="1"/>
      <c r="DZ43" s="1"/>
      <c r="EA43" s="1"/>
      <c r="ED43" s="1"/>
      <c r="EE43" s="1"/>
      <c r="EF43" s="1"/>
      <c r="EG43" s="1"/>
      <c r="EH43" s="1"/>
      <c r="EI43" s="1"/>
      <c r="EJ43" s="1"/>
      <c r="EK43" s="1"/>
      <c r="EL43" s="1"/>
      <c r="EM43" s="1"/>
      <c r="EN43" s="1"/>
      <c r="EO43" s="1"/>
      <c r="EP43" s="1"/>
      <c r="EQ43" s="1"/>
      <c r="ER43" s="1"/>
      <c r="II43" s="81"/>
      <c r="IJ43" s="81"/>
      <c r="IK43" s="81"/>
      <c r="IL43" s="81"/>
      <c r="IM43" s="81"/>
    </row>
    <row r="44" spans="2:249" ht="18" customHeight="1" x14ac:dyDescent="0.25">
      <c r="B44" s="7"/>
      <c r="C44" s="39"/>
      <c r="D44" s="39"/>
      <c r="E44" s="39"/>
      <c r="F44" s="39"/>
      <c r="G44" s="39"/>
      <c r="H44" s="39"/>
      <c r="I44" s="39"/>
      <c r="J44" s="39"/>
      <c r="K44" s="39"/>
      <c r="L44" s="39"/>
      <c r="M44" s="39"/>
      <c r="N44" s="39"/>
      <c r="O44" s="39"/>
      <c r="P44" s="39"/>
      <c r="Q44" s="39"/>
      <c r="R44" s="39"/>
      <c r="S44" s="39"/>
      <c r="T44" s="39"/>
      <c r="U44" s="39"/>
      <c r="V44" s="39"/>
      <c r="W44" s="39"/>
      <c r="X44" s="39"/>
      <c r="Y44" s="39"/>
      <c r="Z44" s="39"/>
      <c r="AA44" s="39"/>
      <c r="AB44" s="39"/>
      <c r="AC44" s="39"/>
      <c r="AD44" s="39"/>
      <c r="AE44" s="39"/>
      <c r="AF44" s="39"/>
      <c r="AG44" s="39"/>
      <c r="AH44" s="39"/>
      <c r="AI44" s="39"/>
      <c r="AJ44" s="39"/>
      <c r="AK44" s="39"/>
      <c r="AL44" s="39"/>
      <c r="AM44" s="39"/>
      <c r="AN44" s="39"/>
      <c r="AO44" s="39"/>
      <c r="AP44" s="9"/>
      <c r="AR44" s="7"/>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9"/>
      <c r="DY44" s="1"/>
      <c r="DZ44" s="1"/>
      <c r="EA44" s="1"/>
      <c r="ED44" s="1"/>
      <c r="EE44" s="1"/>
      <c r="EF44" s="1"/>
      <c r="EG44" s="1"/>
      <c r="EH44" s="1"/>
      <c r="EI44" s="1"/>
      <c r="EJ44" s="1"/>
      <c r="EK44" s="1"/>
      <c r="EL44" s="1"/>
      <c r="EM44" s="1"/>
      <c r="EN44" s="1"/>
      <c r="EO44" s="1"/>
      <c r="EP44" s="1"/>
      <c r="EQ44" s="1"/>
      <c r="ER44" s="1"/>
      <c r="II44" s="81"/>
      <c r="IJ44" s="81"/>
      <c r="IK44" s="81"/>
      <c r="IL44" s="81"/>
      <c r="IM44" s="81"/>
    </row>
    <row r="45" spans="2:249" ht="18" customHeight="1" x14ac:dyDescent="0.25">
      <c r="B45" s="7"/>
      <c r="C45" s="39"/>
      <c r="D45" s="39"/>
      <c r="E45" s="39"/>
      <c r="F45" s="39"/>
      <c r="G45" s="39"/>
      <c r="H45" s="39"/>
      <c r="I45" s="39"/>
      <c r="J45" s="39"/>
      <c r="K45" s="39"/>
      <c r="L45" s="39"/>
      <c r="M45" s="39"/>
      <c r="N45" s="39"/>
      <c r="O45" s="39"/>
      <c r="P45" s="39"/>
      <c r="Q45" s="39"/>
      <c r="R45" s="39"/>
      <c r="S45" s="39"/>
      <c r="T45" s="39"/>
      <c r="U45" s="39"/>
      <c r="V45" s="39"/>
      <c r="W45" s="39"/>
      <c r="X45" s="39"/>
      <c r="Y45" s="39"/>
      <c r="Z45" s="39"/>
      <c r="AA45" s="39"/>
      <c r="AB45" s="39"/>
      <c r="AC45" s="39"/>
      <c r="AD45" s="39"/>
      <c r="AE45" s="39"/>
      <c r="AF45" s="39"/>
      <c r="AG45" s="39"/>
      <c r="AH45" s="39"/>
      <c r="AI45" s="39"/>
      <c r="AJ45" s="39"/>
      <c r="AK45" s="39"/>
      <c r="AL45" s="39"/>
      <c r="AM45" s="39"/>
      <c r="AN45" s="39"/>
      <c r="AO45" s="39"/>
      <c r="AP45" s="9"/>
      <c r="AR45" s="7"/>
      <c r="AS45" s="13"/>
      <c r="AT45" s="13"/>
      <c r="AU45" s="13"/>
      <c r="AV45" s="13"/>
      <c r="AW45" s="13"/>
      <c r="AX45" s="13"/>
      <c r="AY45" s="13"/>
      <c r="AZ45" s="13"/>
      <c r="BA45" s="13"/>
      <c r="BB45" s="13"/>
      <c r="BC45" s="13"/>
      <c r="BD45" s="13"/>
      <c r="BE45" s="13"/>
      <c r="BF45" s="13"/>
      <c r="BG45" s="13"/>
      <c r="BH45" s="13"/>
      <c r="BI45" s="13"/>
      <c r="BJ45" s="13"/>
      <c r="BK45" s="13"/>
      <c r="BL45" s="13"/>
      <c r="BM45" s="13"/>
      <c r="BN45" s="13"/>
      <c r="BO45" s="13"/>
      <c r="BP45" s="13"/>
      <c r="BQ45" s="13"/>
      <c r="BR45" s="13"/>
      <c r="BS45" s="13"/>
      <c r="BT45" s="13"/>
      <c r="BU45" s="13"/>
      <c r="BV45" s="13"/>
      <c r="BW45" s="13"/>
      <c r="BX45" s="13"/>
      <c r="BY45" s="13"/>
      <c r="BZ45" s="13"/>
      <c r="CA45" s="13"/>
      <c r="CB45" s="13"/>
      <c r="CC45" s="13"/>
      <c r="CD45" s="13"/>
      <c r="CE45" s="13"/>
      <c r="CF45" s="9"/>
      <c r="DY45" s="1"/>
      <c r="DZ45" s="1"/>
      <c r="EA45" s="1"/>
      <c r="ED45" s="1"/>
      <c r="EE45" s="1"/>
      <c r="EF45" s="1"/>
      <c r="EG45" s="1"/>
      <c r="EH45" s="1"/>
      <c r="EI45" s="1"/>
      <c r="EJ45" s="1"/>
      <c r="EK45" s="1"/>
      <c r="EL45" s="1"/>
      <c r="EM45" s="1"/>
      <c r="EN45" s="1"/>
      <c r="EO45" s="1"/>
      <c r="EP45" s="1"/>
      <c r="EQ45" s="1"/>
      <c r="ER45" s="1"/>
      <c r="II45" s="81"/>
      <c r="IJ45" s="81"/>
      <c r="IK45" s="81"/>
      <c r="IL45" s="81"/>
      <c r="IM45" s="81"/>
    </row>
    <row r="46" spans="2:249" ht="18" customHeight="1" x14ac:dyDescent="0.25">
      <c r="B46" s="7"/>
      <c r="AP46" s="25"/>
      <c r="AR46" s="7"/>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9"/>
      <c r="DY46" s="1"/>
      <c r="DZ46" s="1"/>
      <c r="EA46" s="1"/>
      <c r="ED46" s="1"/>
      <c r="EE46" s="1"/>
      <c r="EF46" s="1"/>
      <c r="EG46" s="1"/>
      <c r="EH46" s="1"/>
      <c r="EI46" s="1"/>
      <c r="EJ46" s="1"/>
      <c r="EK46" s="1"/>
      <c r="EL46" s="1"/>
      <c r="EM46" s="1"/>
      <c r="EN46" s="1"/>
      <c r="EO46" s="1"/>
      <c r="EP46" s="1"/>
      <c r="EQ46" s="1"/>
      <c r="ER46" s="1"/>
      <c r="II46" s="81"/>
      <c r="IJ46" s="81"/>
      <c r="IK46" s="81"/>
      <c r="IL46" s="81"/>
      <c r="IM46" s="81"/>
    </row>
    <row r="47" spans="2:249" ht="18" customHeight="1" thickBot="1" x14ac:dyDescent="0.3">
      <c r="B47" s="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2"/>
      <c r="AO47" s="11"/>
      <c r="AP47" s="9"/>
      <c r="AR47" s="7"/>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2"/>
      <c r="CE47" s="11"/>
      <c r="CF47" s="9"/>
      <c r="DY47" s="1"/>
      <c r="DZ47" s="1"/>
      <c r="EA47" s="1"/>
      <c r="ED47" s="1"/>
      <c r="EE47" s="1"/>
      <c r="EF47" s="1"/>
      <c r="EG47" s="1"/>
      <c r="EH47" s="1"/>
      <c r="EI47" s="1"/>
      <c r="EJ47" s="1"/>
      <c r="EK47" s="1"/>
      <c r="EL47" s="1"/>
      <c r="EM47" s="1"/>
      <c r="EN47" s="1"/>
      <c r="EO47" s="1"/>
      <c r="EP47" s="1"/>
      <c r="EQ47" s="1"/>
      <c r="ER47" s="1"/>
      <c r="II47" s="81"/>
      <c r="IJ47" s="81"/>
      <c r="IK47" s="81"/>
      <c r="IL47" s="81"/>
      <c r="IM47" s="81"/>
    </row>
    <row r="48" spans="2:249" ht="18" customHeight="1" x14ac:dyDescent="0.25">
      <c r="B48" s="7"/>
      <c r="D48" s="26" t="s">
        <v>4</v>
      </c>
      <c r="AP48" s="9"/>
      <c r="AR48" s="7"/>
      <c r="AT48" s="26" t="s">
        <v>4</v>
      </c>
      <c r="CE48" s="15" t="s">
        <v>5</v>
      </c>
      <c r="CF48" s="9"/>
      <c r="DY48" s="1"/>
      <c r="DZ48" s="1"/>
      <c r="EA48" s="1"/>
      <c r="ED48" s="1"/>
      <c r="EE48" s="1"/>
      <c r="EF48" s="1"/>
      <c r="EG48" s="1"/>
      <c r="EH48" s="1"/>
      <c r="EI48" s="1"/>
      <c r="EJ48" s="1"/>
      <c r="EK48" s="1"/>
      <c r="EL48" s="1"/>
      <c r="EM48" s="1"/>
      <c r="EN48" s="1"/>
      <c r="EO48" s="1"/>
      <c r="EP48" s="1"/>
      <c r="EQ48" s="1"/>
      <c r="ER48" s="1"/>
      <c r="II48" s="81"/>
      <c r="IJ48" s="81"/>
      <c r="IK48" s="81"/>
      <c r="IL48" s="81"/>
      <c r="IM48" s="81"/>
    </row>
    <row r="49" spans="2:247" ht="18" customHeight="1" x14ac:dyDescent="0.25">
      <c r="B49" s="27"/>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8" t="s">
        <v>103</v>
      </c>
      <c r="AF49" s="24"/>
      <c r="AG49" s="24"/>
      <c r="AH49" s="24"/>
      <c r="AI49" s="24"/>
      <c r="AJ49" s="24"/>
      <c r="AK49" s="24"/>
      <c r="AL49" s="24"/>
      <c r="AM49" s="24"/>
      <c r="AN49" s="24"/>
      <c r="AO49" s="24"/>
      <c r="AP49" s="29"/>
      <c r="AR49" s="27"/>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9"/>
      <c r="DY49" s="1"/>
      <c r="DZ49" s="1"/>
      <c r="EA49" s="1"/>
      <c r="ED49" s="1"/>
      <c r="EE49" s="1"/>
      <c r="EF49" s="1"/>
      <c r="EG49" s="1"/>
      <c r="EH49" s="1"/>
      <c r="EI49" s="1"/>
      <c r="EJ49" s="1"/>
      <c r="EK49" s="1"/>
      <c r="EL49" s="1"/>
      <c r="EM49" s="1"/>
      <c r="EN49" s="1"/>
      <c r="EO49" s="1"/>
      <c r="EP49" s="1"/>
      <c r="EQ49" s="1"/>
      <c r="ER49" s="1"/>
      <c r="II49" s="81"/>
      <c r="IJ49" s="81"/>
      <c r="IK49" s="81"/>
      <c r="IL49" s="81"/>
      <c r="IM49" s="81"/>
    </row>
    <row r="50" spans="2:247" ht="18" customHeight="1" x14ac:dyDescent="0.25">
      <c r="DY50" s="1"/>
      <c r="DZ50" s="1"/>
      <c r="EA50" s="1"/>
      <c r="ED50" s="1"/>
      <c r="EE50" s="1"/>
      <c r="EF50" s="1"/>
      <c r="EG50" s="1"/>
      <c r="EH50" s="1"/>
      <c r="EI50" s="1"/>
      <c r="EJ50" s="1"/>
      <c r="EK50" s="1"/>
      <c r="EL50" s="1"/>
      <c r="EM50" s="1"/>
      <c r="EN50" s="1"/>
      <c r="EO50" s="1"/>
      <c r="EP50" s="1"/>
      <c r="EQ50" s="1"/>
      <c r="ER50" s="1"/>
      <c r="II50" s="81"/>
      <c r="IJ50" s="81"/>
      <c r="IK50" s="81"/>
      <c r="IL50" s="81"/>
      <c r="IM50" s="81"/>
    </row>
    <row r="51" spans="2:247" ht="18" customHeight="1" x14ac:dyDescent="0.25">
      <c r="B51" s="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6"/>
      <c r="DY51" s="1"/>
      <c r="DZ51" s="1"/>
      <c r="EA51" s="1"/>
      <c r="ED51" s="1"/>
      <c r="EE51" s="1"/>
      <c r="EF51" s="1"/>
      <c r="EG51" s="1"/>
      <c r="EH51" s="1"/>
      <c r="EI51" s="1"/>
      <c r="EJ51" s="1"/>
      <c r="EK51" s="1"/>
      <c r="EL51" s="1"/>
      <c r="EM51" s="1"/>
      <c r="EN51" s="1"/>
      <c r="EO51" s="1"/>
      <c r="EP51" s="1"/>
      <c r="EQ51" s="1"/>
      <c r="ER51" s="1"/>
      <c r="II51" s="81"/>
      <c r="IJ51" s="81"/>
      <c r="IK51" s="81"/>
      <c r="IL51" s="81"/>
      <c r="IM51" s="81"/>
    </row>
    <row r="52" spans="2:247" ht="18" customHeight="1" x14ac:dyDescent="0.25">
      <c r="B52" s="7"/>
      <c r="AN52" s="8"/>
      <c r="AP52" s="9"/>
      <c r="DY52" s="1"/>
      <c r="DZ52" s="1"/>
      <c r="EA52" s="1"/>
      <c r="ED52" s="1"/>
      <c r="EE52" s="1"/>
      <c r="EF52" s="1"/>
      <c r="EG52" s="1"/>
      <c r="EH52" s="1"/>
      <c r="EI52" s="1"/>
      <c r="EJ52" s="1"/>
      <c r="EK52" s="1"/>
      <c r="EL52" s="1"/>
      <c r="EM52" s="1"/>
      <c r="EN52" s="1"/>
      <c r="EO52" s="1"/>
      <c r="EP52" s="1"/>
      <c r="EQ52" s="1"/>
      <c r="ER52" s="1"/>
      <c r="II52" s="81"/>
      <c r="IJ52" s="81"/>
      <c r="IK52" s="81"/>
      <c r="IL52" s="81"/>
      <c r="IM52" s="81"/>
    </row>
    <row r="53" spans="2:247" ht="18" customHeight="1" x14ac:dyDescent="0.25">
      <c r="B53" s="7"/>
      <c r="AN53" s="10"/>
      <c r="AP53" s="9"/>
      <c r="DY53" s="1"/>
      <c r="DZ53" s="1"/>
      <c r="EA53" s="1"/>
      <c r="ED53" s="1"/>
      <c r="EE53" s="1"/>
      <c r="EF53" s="1"/>
      <c r="EG53" s="1"/>
      <c r="EH53" s="1"/>
      <c r="EI53" s="1"/>
      <c r="EJ53" s="1"/>
      <c r="EK53" s="1"/>
      <c r="EL53" s="1"/>
      <c r="EM53" s="1"/>
      <c r="EN53" s="1"/>
      <c r="EO53" s="1"/>
      <c r="EP53" s="1"/>
      <c r="EQ53" s="1"/>
      <c r="ER53" s="1"/>
      <c r="II53" s="81"/>
      <c r="IJ53" s="81"/>
      <c r="IK53" s="81"/>
      <c r="IL53" s="81"/>
      <c r="IM53" s="81"/>
    </row>
    <row r="54" spans="2:247" ht="18" customHeight="1" thickBot="1" x14ac:dyDescent="0.3">
      <c r="B54" s="7"/>
      <c r="C54" s="11" t="s">
        <v>31</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2"/>
      <c r="AO54" s="11"/>
      <c r="AP54" s="9"/>
      <c r="DY54" s="1"/>
      <c r="DZ54" s="1"/>
      <c r="EA54" s="1"/>
      <c r="ED54" s="1"/>
      <c r="EE54" s="1"/>
      <c r="EF54" s="1"/>
      <c r="EG54" s="1"/>
      <c r="EH54" s="1"/>
      <c r="EI54" s="1"/>
      <c r="EJ54" s="1"/>
      <c r="EK54" s="1"/>
      <c r="EL54" s="1"/>
      <c r="EM54" s="1"/>
      <c r="EN54" s="1"/>
      <c r="EO54" s="1"/>
      <c r="EP54" s="1"/>
      <c r="EQ54" s="1"/>
      <c r="ER54" s="1"/>
      <c r="II54" s="81"/>
      <c r="IJ54" s="81"/>
      <c r="IK54" s="81"/>
      <c r="IL54" s="81"/>
      <c r="IM54" s="81"/>
    </row>
    <row r="55" spans="2:247" ht="18" customHeight="1" x14ac:dyDescent="0.25">
      <c r="B55" s="7"/>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9"/>
      <c r="DY55" s="1"/>
      <c r="DZ55" s="1"/>
      <c r="EA55" s="1"/>
      <c r="ED55" s="1"/>
      <c r="EE55" s="1"/>
      <c r="EF55" s="1"/>
      <c r="EG55" s="1"/>
      <c r="EH55" s="1"/>
      <c r="EI55" s="1"/>
      <c r="EJ55" s="1"/>
      <c r="EK55" s="1"/>
      <c r="EL55" s="1"/>
      <c r="EM55" s="1"/>
      <c r="EN55" s="1"/>
      <c r="EO55" s="1"/>
      <c r="EP55" s="1"/>
      <c r="EQ55" s="1"/>
      <c r="ER55" s="1"/>
      <c r="II55" s="81"/>
      <c r="IJ55" s="81"/>
      <c r="IK55" s="81"/>
      <c r="IL55" s="81"/>
      <c r="IM55" s="81"/>
    </row>
    <row r="56" spans="2:247" ht="18" customHeight="1" x14ac:dyDescent="0.3">
      <c r="B56" s="7"/>
      <c r="C56" s="17"/>
      <c r="D56" s="19"/>
      <c r="E56" s="19"/>
      <c r="F56" s="19"/>
      <c r="G56" s="19"/>
      <c r="H56" s="19"/>
      <c r="I56" s="19"/>
      <c r="J56" s="19"/>
      <c r="K56" s="19"/>
      <c r="L56" s="19"/>
      <c r="M56" s="19"/>
      <c r="N56" s="19"/>
      <c r="O56" s="19"/>
      <c r="P56" s="19"/>
      <c r="Q56" s="19"/>
      <c r="R56" s="19"/>
      <c r="S56" s="19"/>
      <c r="T56" s="19"/>
      <c r="U56" s="19"/>
      <c r="V56" s="19"/>
      <c r="W56" s="19"/>
      <c r="X56" s="19"/>
      <c r="Y56" s="19"/>
      <c r="Z56" s="19"/>
      <c r="AA56" s="19"/>
      <c r="AB56" s="19"/>
      <c r="AC56" s="19"/>
      <c r="AD56" s="19"/>
      <c r="AE56" s="19"/>
      <c r="AF56" s="19"/>
      <c r="AG56" s="19"/>
      <c r="AH56" s="19"/>
      <c r="AI56" s="19"/>
      <c r="AJ56" s="19"/>
      <c r="AK56" s="19"/>
      <c r="AL56" s="19"/>
      <c r="AM56" s="19"/>
      <c r="AN56" s="19"/>
      <c r="AO56" s="19"/>
      <c r="AP56" s="9"/>
      <c r="DY56" s="1"/>
      <c r="DZ56" s="1"/>
      <c r="EA56" s="1"/>
      <c r="ED56" s="1"/>
      <c r="EE56" s="1"/>
      <c r="EF56" s="1"/>
      <c r="EG56" s="1"/>
      <c r="EH56" s="1"/>
      <c r="EI56" s="1"/>
      <c r="EJ56" s="1"/>
      <c r="EK56" s="1"/>
      <c r="EL56" s="1"/>
      <c r="EM56" s="1"/>
      <c r="EN56" s="1"/>
      <c r="EO56" s="1"/>
      <c r="EP56" s="1"/>
      <c r="EQ56" s="1"/>
      <c r="ER56" s="1"/>
      <c r="II56" s="81"/>
      <c r="IJ56" s="81"/>
      <c r="IK56" s="81"/>
      <c r="IL56" s="81"/>
      <c r="IM56" s="81"/>
    </row>
    <row r="57" spans="2:247" ht="18" customHeight="1" x14ac:dyDescent="0.25">
      <c r="B57" s="7"/>
      <c r="D57" s="30"/>
      <c r="E57" s="30"/>
      <c r="F57" s="30"/>
      <c r="G57" s="30"/>
      <c r="H57" s="30"/>
      <c r="I57" s="30"/>
      <c r="J57" s="30"/>
      <c r="K57" s="30"/>
      <c r="L57" s="30"/>
      <c r="M57" s="30"/>
      <c r="N57" s="30"/>
      <c r="O57" s="30"/>
      <c r="P57" s="30"/>
      <c r="Q57" s="30"/>
      <c r="R57" s="30"/>
      <c r="S57" s="30"/>
      <c r="T57" s="30"/>
      <c r="U57" s="30"/>
      <c r="V57" s="30"/>
      <c r="W57" s="30"/>
      <c r="X57" s="30"/>
      <c r="Y57" s="30"/>
      <c r="Z57" s="30"/>
      <c r="AA57" s="30"/>
      <c r="AB57" s="30"/>
      <c r="AC57" s="30"/>
      <c r="AD57" s="30"/>
      <c r="AE57" s="30"/>
      <c r="AF57" s="30"/>
      <c r="AG57" s="30"/>
      <c r="AH57" s="30"/>
      <c r="AI57" s="30"/>
      <c r="AJ57" s="30"/>
      <c r="AK57" s="30"/>
      <c r="AL57" s="30"/>
      <c r="AM57" s="30"/>
      <c r="AN57" s="30"/>
      <c r="AO57" s="30"/>
      <c r="AP57" s="9"/>
      <c r="DY57" s="1"/>
      <c r="DZ57" s="1"/>
      <c r="EA57" s="1"/>
      <c r="ED57" s="1"/>
      <c r="EE57" s="1"/>
      <c r="EF57" s="1"/>
      <c r="EG57" s="1"/>
      <c r="EH57" s="1"/>
      <c r="EI57" s="1"/>
      <c r="EJ57" s="1"/>
      <c r="EK57" s="1"/>
      <c r="EL57" s="1"/>
      <c r="EM57" s="1"/>
      <c r="EN57" s="1"/>
      <c r="EO57" s="1"/>
      <c r="EP57" s="1"/>
      <c r="EQ57" s="1"/>
      <c r="ER57" s="1"/>
      <c r="II57" s="102"/>
      <c r="IJ57" s="102"/>
      <c r="IK57" s="102"/>
      <c r="IL57" s="102"/>
      <c r="IM57" s="102"/>
    </row>
    <row r="58" spans="2:247" ht="18" customHeight="1" x14ac:dyDescent="0.25">
      <c r="B58" s="7"/>
      <c r="C58" s="30"/>
      <c r="D58" s="30"/>
      <c r="E58" s="30"/>
      <c r="F58" s="30"/>
      <c r="G58" s="30"/>
      <c r="H58" s="30"/>
      <c r="I58" s="30"/>
      <c r="J58" s="30"/>
      <c r="K58" s="30"/>
      <c r="L58" s="30"/>
      <c r="M58" s="30"/>
      <c r="N58" s="30"/>
      <c r="O58" s="30"/>
      <c r="P58" s="30"/>
      <c r="Q58" s="30"/>
      <c r="R58" s="30"/>
      <c r="S58" s="30"/>
      <c r="T58" s="30"/>
      <c r="U58" s="30"/>
      <c r="V58" s="30"/>
      <c r="W58" s="30"/>
      <c r="X58" s="30"/>
      <c r="Y58" s="30"/>
      <c r="Z58" s="30"/>
      <c r="AA58" s="30"/>
      <c r="AB58" s="30"/>
      <c r="AC58" s="30"/>
      <c r="AD58" s="30"/>
      <c r="AE58" s="30"/>
      <c r="AF58" s="30"/>
      <c r="AG58" s="30"/>
      <c r="AH58" s="30"/>
      <c r="AI58" s="30"/>
      <c r="AJ58" s="30"/>
      <c r="AK58" s="30"/>
      <c r="AL58" s="30"/>
      <c r="AM58" s="30"/>
      <c r="AN58" s="30"/>
      <c r="AO58" s="30"/>
      <c r="AP58" s="9"/>
      <c r="DY58" s="1"/>
      <c r="DZ58" s="1"/>
      <c r="EA58" s="1"/>
      <c r="ED58" s="1"/>
      <c r="EE58" s="1"/>
      <c r="EF58" s="1"/>
      <c r="EG58" s="1"/>
      <c r="EH58" s="1"/>
      <c r="EI58" s="1"/>
      <c r="EJ58" s="1"/>
      <c r="EK58" s="1"/>
      <c r="EL58" s="1"/>
      <c r="EM58" s="1"/>
      <c r="EN58" s="1"/>
      <c r="EO58" s="1"/>
      <c r="EP58" s="1"/>
      <c r="EQ58" s="1"/>
      <c r="ER58" s="1"/>
      <c r="II58" s="103"/>
      <c r="IJ58" s="103"/>
      <c r="IK58" s="103"/>
      <c r="IL58" s="103"/>
      <c r="IM58" s="103"/>
    </row>
    <row r="59" spans="2:247" ht="18" customHeight="1" x14ac:dyDescent="0.25">
      <c r="B59" s="7"/>
      <c r="C59" s="30"/>
      <c r="D59" s="30"/>
      <c r="E59" s="30"/>
      <c r="F59" s="30"/>
      <c r="G59" s="30"/>
      <c r="H59" s="30"/>
      <c r="I59" s="30"/>
      <c r="J59" s="30"/>
      <c r="K59" s="30"/>
      <c r="L59" s="30"/>
      <c r="M59" s="30"/>
      <c r="N59" s="30"/>
      <c r="O59" s="30"/>
      <c r="P59" s="30"/>
      <c r="Q59" s="30"/>
      <c r="R59" s="30"/>
      <c r="S59" s="30"/>
      <c r="T59" s="30"/>
      <c r="U59" s="30"/>
      <c r="V59" s="30"/>
      <c r="W59" s="30"/>
      <c r="X59" s="30"/>
      <c r="Y59" s="30"/>
      <c r="Z59" s="30"/>
      <c r="AA59" s="30"/>
      <c r="AB59" s="30"/>
      <c r="AC59" s="30"/>
      <c r="AD59" s="30"/>
      <c r="AE59" s="30"/>
      <c r="AF59" s="30"/>
      <c r="AG59" s="30"/>
      <c r="AH59" s="30"/>
      <c r="AI59" s="30"/>
      <c r="AJ59" s="30"/>
      <c r="AK59" s="30"/>
      <c r="AL59" s="30"/>
      <c r="AM59" s="30"/>
      <c r="AN59" s="30"/>
      <c r="AO59" s="30"/>
      <c r="AP59" s="9"/>
      <c r="DY59" s="1"/>
      <c r="DZ59" s="1"/>
      <c r="EA59" s="1"/>
      <c r="ED59" s="1"/>
      <c r="EE59" s="1"/>
      <c r="EF59" s="1"/>
      <c r="EG59" s="1"/>
      <c r="EH59" s="1"/>
      <c r="EI59" s="1"/>
      <c r="EJ59" s="1"/>
      <c r="EK59" s="1"/>
      <c r="EL59" s="1"/>
      <c r="EM59" s="1"/>
      <c r="EN59" s="1"/>
      <c r="EO59" s="1"/>
      <c r="EP59" s="1"/>
      <c r="EQ59" s="1"/>
      <c r="ER59" s="1"/>
    </row>
    <row r="60" spans="2:247" ht="18" customHeight="1" x14ac:dyDescent="0.25">
      <c r="B60" s="7"/>
      <c r="C60" s="30"/>
      <c r="D60" s="30"/>
      <c r="E60" s="30"/>
      <c r="F60" s="30"/>
      <c r="G60" s="30"/>
      <c r="H60" s="30"/>
      <c r="I60" s="30"/>
      <c r="J60" s="30"/>
      <c r="K60" s="30"/>
      <c r="L60" s="30"/>
      <c r="M60" s="30"/>
      <c r="N60" s="30"/>
      <c r="O60" s="30"/>
      <c r="P60" s="30"/>
      <c r="Q60" s="30"/>
      <c r="R60" s="30"/>
      <c r="S60" s="30"/>
      <c r="T60" s="30"/>
      <c r="U60" s="30"/>
      <c r="V60" s="30"/>
      <c r="W60" s="30"/>
      <c r="X60" s="30"/>
      <c r="Y60" s="30"/>
      <c r="Z60" s="30"/>
      <c r="AA60" s="30"/>
      <c r="AB60" s="30"/>
      <c r="AC60" s="30"/>
      <c r="AD60" s="30"/>
      <c r="AE60" s="30"/>
      <c r="AF60" s="30"/>
      <c r="AG60" s="30"/>
      <c r="AH60" s="30"/>
      <c r="AI60" s="30"/>
      <c r="AJ60" s="30"/>
      <c r="AK60" s="30"/>
      <c r="AL60" s="30"/>
      <c r="AM60" s="30"/>
      <c r="AN60" s="30"/>
      <c r="AO60" s="30"/>
      <c r="AP60" s="9"/>
      <c r="DY60" s="1"/>
      <c r="DZ60" s="1"/>
      <c r="EA60" s="1"/>
      <c r="ED60" s="1"/>
      <c r="EE60" s="1"/>
      <c r="EF60" s="1"/>
      <c r="EG60" s="1"/>
      <c r="EH60" s="1"/>
      <c r="EI60" s="1"/>
      <c r="EJ60" s="1"/>
      <c r="EK60" s="1"/>
      <c r="EL60" s="1"/>
      <c r="EM60" s="1"/>
      <c r="EN60" s="1"/>
      <c r="EO60" s="1"/>
      <c r="EP60" s="1"/>
      <c r="EQ60" s="1"/>
      <c r="ER60" s="1"/>
      <c r="HL60" s="99"/>
      <c r="HM60" s="99"/>
      <c r="HN60" s="99"/>
      <c r="HO60" s="99"/>
      <c r="HP60" s="99"/>
      <c r="HQ60" s="99"/>
      <c r="HR60" s="99"/>
      <c r="HS60" s="99"/>
      <c r="HT60" s="99"/>
      <c r="HU60" s="99"/>
      <c r="HV60" s="99"/>
      <c r="HW60" s="99"/>
      <c r="HX60" s="99"/>
      <c r="HY60" s="99"/>
      <c r="HZ60" s="100"/>
      <c r="IA60" s="100"/>
      <c r="IB60" s="100"/>
      <c r="IC60" s="100"/>
    </row>
    <row r="61" spans="2:247" ht="18" customHeight="1" x14ac:dyDescent="0.25">
      <c r="B61" s="7"/>
      <c r="C61" s="30"/>
      <c r="D61" s="30"/>
      <c r="E61" s="30"/>
      <c r="F61" s="30"/>
      <c r="G61" s="30"/>
      <c r="H61" s="30"/>
      <c r="I61" s="30"/>
      <c r="J61" s="30"/>
      <c r="K61" s="30"/>
      <c r="L61" s="30"/>
      <c r="M61" s="30"/>
      <c r="N61" s="30"/>
      <c r="O61" s="30"/>
      <c r="P61" s="30"/>
      <c r="Q61" s="30"/>
      <c r="R61" s="30"/>
      <c r="S61" s="30"/>
      <c r="T61" s="30"/>
      <c r="U61" s="30"/>
      <c r="V61" s="30"/>
      <c r="W61" s="30"/>
      <c r="X61" s="30"/>
      <c r="Y61" s="30"/>
      <c r="Z61" s="30"/>
      <c r="AA61" s="30"/>
      <c r="AB61" s="30"/>
      <c r="AC61" s="30"/>
      <c r="AD61" s="30"/>
      <c r="AE61" s="30"/>
      <c r="AF61" s="30"/>
      <c r="AG61" s="30"/>
      <c r="AH61" s="30"/>
      <c r="AI61" s="30"/>
      <c r="AJ61" s="30"/>
      <c r="AK61" s="30"/>
      <c r="AL61" s="30"/>
      <c r="AM61" s="30"/>
      <c r="AN61" s="30"/>
      <c r="AO61" s="30"/>
      <c r="AP61" s="9"/>
      <c r="DY61" s="1"/>
      <c r="DZ61" s="1"/>
      <c r="EA61" s="1"/>
      <c r="ED61" s="1"/>
      <c r="EE61" s="1"/>
      <c r="EF61" s="1"/>
      <c r="EG61" s="1"/>
      <c r="EH61" s="1"/>
      <c r="EI61" s="1"/>
      <c r="EJ61" s="1"/>
      <c r="EK61" s="1"/>
      <c r="EL61" s="1"/>
      <c r="EM61" s="1"/>
      <c r="EN61" s="1"/>
      <c r="EO61" s="1"/>
      <c r="EP61" s="1"/>
      <c r="EQ61" s="1"/>
      <c r="ER61" s="1"/>
    </row>
    <row r="62" spans="2:247" ht="18" customHeight="1" x14ac:dyDescent="0.25">
      <c r="B62" s="7"/>
      <c r="C62" s="30"/>
      <c r="D62" s="30"/>
      <c r="E62" s="30"/>
      <c r="F62" s="30"/>
      <c r="G62" s="30"/>
      <c r="H62" s="30"/>
      <c r="I62" s="30"/>
      <c r="J62" s="30"/>
      <c r="K62" s="30"/>
      <c r="L62" s="30"/>
      <c r="M62" s="30"/>
      <c r="N62" s="30"/>
      <c r="O62" s="30"/>
      <c r="P62" s="30"/>
      <c r="Q62" s="30"/>
      <c r="R62" s="30"/>
      <c r="S62" s="30"/>
      <c r="T62" s="30"/>
      <c r="U62" s="30"/>
      <c r="V62" s="30"/>
      <c r="W62" s="30"/>
      <c r="X62" s="30"/>
      <c r="Y62" s="30"/>
      <c r="Z62" s="30"/>
      <c r="AA62" s="30"/>
      <c r="AB62" s="30"/>
      <c r="AC62" s="30"/>
      <c r="AD62" s="30"/>
      <c r="AE62" s="30"/>
      <c r="AF62" s="30"/>
      <c r="AG62" s="30"/>
      <c r="AH62" s="30"/>
      <c r="AI62" s="30"/>
      <c r="AJ62" s="30"/>
      <c r="AK62" s="30"/>
      <c r="AL62" s="30"/>
      <c r="AM62" s="30"/>
      <c r="AN62" s="30"/>
      <c r="AO62" s="30"/>
      <c r="AP62" s="9"/>
      <c r="DY62" s="1"/>
      <c r="DZ62" s="1"/>
      <c r="EA62" s="1"/>
      <c r="ED62" s="1"/>
      <c r="EE62" s="1"/>
      <c r="EF62" s="1"/>
      <c r="EG62" s="1"/>
      <c r="EH62" s="1"/>
      <c r="EI62" s="1"/>
      <c r="EJ62" s="1"/>
      <c r="EK62" s="1"/>
      <c r="EL62" s="1"/>
      <c r="EM62" s="1"/>
      <c r="EN62" s="1"/>
      <c r="EO62" s="1"/>
      <c r="EP62" s="1"/>
      <c r="EQ62" s="1"/>
      <c r="ER62" s="1"/>
    </row>
    <row r="63" spans="2:247" ht="18" customHeight="1" x14ac:dyDescent="0.25">
      <c r="B63" s="7"/>
      <c r="C63" s="30"/>
      <c r="D63" s="30"/>
      <c r="E63" s="30"/>
      <c r="F63" s="30"/>
      <c r="G63" s="30"/>
      <c r="H63" s="30"/>
      <c r="I63" s="30"/>
      <c r="J63" s="30"/>
      <c r="K63" s="30"/>
      <c r="L63" s="30"/>
      <c r="M63" s="30"/>
      <c r="N63" s="30"/>
      <c r="O63" s="30"/>
      <c r="P63" s="30"/>
      <c r="Q63" s="30"/>
      <c r="R63" s="30"/>
      <c r="S63" s="30"/>
      <c r="T63" s="30"/>
      <c r="U63" s="30"/>
      <c r="V63" s="30"/>
      <c r="W63" s="30"/>
      <c r="X63" s="30"/>
      <c r="Y63" s="30"/>
      <c r="Z63" s="30"/>
      <c r="AA63" s="30"/>
      <c r="AB63" s="30"/>
      <c r="AC63" s="30"/>
      <c r="AD63" s="30"/>
      <c r="AE63" s="30"/>
      <c r="AF63" s="30"/>
      <c r="AG63" s="30"/>
      <c r="AH63" s="30"/>
      <c r="AI63" s="30"/>
      <c r="AJ63" s="30"/>
      <c r="AK63" s="30"/>
      <c r="AL63" s="30"/>
      <c r="AM63" s="30"/>
      <c r="AN63" s="30"/>
      <c r="AO63" s="30"/>
      <c r="AP63" s="9"/>
      <c r="DY63" s="1"/>
      <c r="DZ63" s="1"/>
      <c r="EA63" s="1"/>
      <c r="ED63" s="1"/>
      <c r="EE63" s="1"/>
      <c r="EF63" s="1"/>
      <c r="EG63" s="1"/>
      <c r="EH63" s="1"/>
      <c r="EI63" s="1"/>
      <c r="EJ63" s="1"/>
      <c r="EK63" s="1"/>
      <c r="EL63" s="1"/>
      <c r="EM63" s="1"/>
      <c r="EN63" s="1"/>
      <c r="EO63" s="1"/>
      <c r="EP63" s="1"/>
      <c r="EQ63" s="1"/>
      <c r="ER63" s="1"/>
    </row>
    <row r="64" spans="2:247" ht="18" customHeight="1" x14ac:dyDescent="0.3">
      <c r="B64" s="7"/>
      <c r="C64" s="17"/>
      <c r="D64" s="30"/>
      <c r="E64" s="30"/>
      <c r="F64" s="30"/>
      <c r="G64" s="30"/>
      <c r="H64" s="30"/>
      <c r="I64" s="30"/>
      <c r="J64" s="30"/>
      <c r="K64" s="30"/>
      <c r="L64" s="30"/>
      <c r="M64" s="30"/>
      <c r="N64" s="30"/>
      <c r="O64" s="30"/>
      <c r="P64" s="30"/>
      <c r="Q64" s="30"/>
      <c r="R64" s="30"/>
      <c r="S64" s="30"/>
      <c r="T64" s="30"/>
      <c r="U64" s="30"/>
      <c r="V64" s="30"/>
      <c r="W64" s="30"/>
      <c r="X64" s="30"/>
      <c r="Y64" s="30"/>
      <c r="Z64" s="30"/>
      <c r="AA64" s="30"/>
      <c r="AB64" s="30"/>
      <c r="AC64" s="30"/>
      <c r="AD64" s="30"/>
      <c r="AE64" s="30"/>
      <c r="AF64" s="30"/>
      <c r="AG64" s="30"/>
      <c r="AH64" s="30"/>
      <c r="AI64" s="30"/>
      <c r="AJ64" s="30"/>
      <c r="AK64" s="30"/>
      <c r="AL64" s="30"/>
      <c r="AM64" s="30"/>
      <c r="AN64" s="30"/>
      <c r="AO64" s="30"/>
      <c r="AP64" s="9"/>
      <c r="DY64" s="1"/>
      <c r="DZ64" s="1"/>
      <c r="EA64" s="1"/>
      <c r="ED64" s="1"/>
      <c r="EE64" s="1"/>
      <c r="EF64" s="1"/>
      <c r="EG64" s="1"/>
      <c r="EH64" s="1"/>
      <c r="EI64" s="1"/>
      <c r="EJ64" s="1"/>
      <c r="EK64" s="1"/>
      <c r="EL64" s="1"/>
      <c r="EM64" s="1"/>
      <c r="EN64" s="1"/>
      <c r="EO64" s="1"/>
      <c r="EP64" s="1"/>
      <c r="EQ64" s="1"/>
      <c r="ER64" s="1"/>
    </row>
    <row r="65" spans="2:148" ht="18" customHeight="1" x14ac:dyDescent="0.25">
      <c r="B65" s="7"/>
      <c r="AP65" s="9"/>
      <c r="DY65" s="1"/>
      <c r="DZ65" s="1"/>
      <c r="EA65" s="1"/>
      <c r="ED65" s="1"/>
      <c r="EE65" s="1"/>
      <c r="EF65" s="1"/>
      <c r="EG65" s="1"/>
      <c r="EH65" s="1"/>
      <c r="EI65" s="1"/>
      <c r="EJ65" s="1"/>
      <c r="EK65" s="1"/>
      <c r="EL65" s="1"/>
      <c r="EM65" s="1"/>
      <c r="EN65" s="1"/>
      <c r="EO65" s="1"/>
      <c r="EP65" s="1"/>
      <c r="EQ65" s="1"/>
      <c r="ER65" s="1"/>
    </row>
    <row r="66" spans="2:148" ht="18" customHeight="1" x14ac:dyDescent="0.25">
      <c r="B66" s="7"/>
      <c r="AP66" s="9"/>
      <c r="DY66" s="1"/>
      <c r="DZ66" s="1"/>
      <c r="EA66" s="1"/>
      <c r="ED66" s="1"/>
      <c r="EE66" s="1"/>
      <c r="EF66" s="1"/>
      <c r="EG66" s="1"/>
      <c r="EH66" s="1"/>
      <c r="EI66" s="1"/>
      <c r="EJ66" s="1"/>
      <c r="EK66" s="1"/>
      <c r="EL66" s="1"/>
      <c r="EM66" s="1"/>
      <c r="EN66" s="1"/>
      <c r="EO66" s="1"/>
      <c r="EP66" s="1"/>
      <c r="EQ66" s="1"/>
      <c r="ER66" s="1"/>
    </row>
    <row r="67" spans="2:148" ht="18" customHeight="1" x14ac:dyDescent="0.25">
      <c r="B67" s="7"/>
      <c r="AP67" s="9"/>
      <c r="DY67" s="1"/>
      <c r="DZ67" s="1"/>
      <c r="EA67" s="1"/>
      <c r="ED67" s="1"/>
      <c r="EE67" s="1"/>
      <c r="EF67" s="1"/>
      <c r="EG67" s="1"/>
      <c r="EH67" s="1"/>
      <c r="EI67" s="1"/>
      <c r="EJ67" s="1"/>
      <c r="EK67" s="1"/>
      <c r="EL67" s="1"/>
      <c r="EM67" s="1"/>
      <c r="EN67" s="1"/>
      <c r="EO67" s="1"/>
      <c r="EP67" s="1"/>
      <c r="EQ67" s="1"/>
      <c r="ER67" s="1"/>
    </row>
    <row r="68" spans="2:148" ht="18" customHeight="1" x14ac:dyDescent="0.25">
      <c r="B68" s="7"/>
      <c r="AP68" s="9"/>
      <c r="DY68" s="1"/>
      <c r="DZ68" s="1"/>
      <c r="EA68" s="1"/>
      <c r="ED68" s="1"/>
      <c r="EE68" s="1"/>
      <c r="EF68" s="1"/>
      <c r="EG68" s="1"/>
      <c r="EH68" s="1"/>
      <c r="EI68" s="1"/>
      <c r="EJ68" s="1"/>
      <c r="EK68" s="1"/>
      <c r="EL68" s="1"/>
      <c r="EM68" s="1"/>
      <c r="EN68" s="1"/>
      <c r="EO68" s="1"/>
      <c r="EP68" s="1"/>
      <c r="EQ68" s="1"/>
      <c r="ER68" s="1"/>
    </row>
    <row r="69" spans="2:148" ht="18" customHeight="1" x14ac:dyDescent="0.25">
      <c r="B69" s="7"/>
      <c r="AP69" s="9"/>
      <c r="DY69" s="1"/>
      <c r="DZ69" s="1"/>
      <c r="EA69" s="1"/>
      <c r="ED69" s="1"/>
      <c r="EE69" s="1"/>
      <c r="EF69" s="1"/>
      <c r="EG69" s="1"/>
      <c r="EH69" s="1"/>
      <c r="EI69" s="1"/>
      <c r="EJ69" s="1"/>
      <c r="EK69" s="1"/>
      <c r="EL69" s="1"/>
      <c r="EM69" s="1"/>
      <c r="EN69" s="1"/>
      <c r="EO69" s="1"/>
      <c r="EP69" s="1"/>
      <c r="EQ69" s="1"/>
      <c r="ER69" s="1"/>
    </row>
    <row r="70" spans="2:148" ht="18" customHeight="1" x14ac:dyDescent="0.25">
      <c r="B70" s="7"/>
      <c r="AP70" s="9"/>
      <c r="DY70" s="1"/>
      <c r="DZ70" s="1"/>
      <c r="EA70" s="1"/>
      <c r="ED70" s="1"/>
      <c r="EE70" s="1"/>
      <c r="EF70" s="1"/>
      <c r="EG70" s="1"/>
      <c r="EH70" s="1"/>
      <c r="EI70" s="1"/>
      <c r="EJ70" s="1"/>
      <c r="EK70" s="1"/>
      <c r="EL70" s="1"/>
      <c r="EM70" s="1"/>
      <c r="EN70" s="1"/>
      <c r="EO70" s="1"/>
      <c r="EP70" s="1"/>
      <c r="EQ70" s="1"/>
      <c r="ER70" s="1"/>
    </row>
    <row r="71" spans="2:148" ht="18" customHeight="1" x14ac:dyDescent="0.25">
      <c r="B71" s="7"/>
      <c r="AP71" s="9"/>
      <c r="DY71" s="1"/>
      <c r="DZ71" s="1"/>
      <c r="EA71" s="1"/>
      <c r="ED71" s="1"/>
      <c r="EE71" s="1"/>
      <c r="EF71" s="1"/>
      <c r="EG71" s="1"/>
      <c r="EH71" s="1"/>
      <c r="EI71" s="1"/>
      <c r="EJ71" s="1"/>
      <c r="EK71" s="1"/>
      <c r="EL71" s="1"/>
      <c r="EM71" s="1"/>
      <c r="EN71" s="1"/>
      <c r="EO71" s="1"/>
      <c r="EP71" s="1"/>
      <c r="EQ71" s="1"/>
      <c r="ER71" s="1"/>
    </row>
    <row r="72" spans="2:148" ht="18" customHeight="1" x14ac:dyDescent="0.3">
      <c r="B72" s="7"/>
      <c r="C72" s="17"/>
      <c r="AP72" s="9"/>
      <c r="DY72" s="1"/>
      <c r="DZ72" s="1"/>
      <c r="EA72" s="1"/>
      <c r="ED72" s="1"/>
      <c r="EE72" s="1"/>
      <c r="EF72" s="1"/>
      <c r="EG72" s="1"/>
      <c r="EH72" s="1"/>
      <c r="EI72" s="1"/>
      <c r="EJ72" s="1"/>
      <c r="EK72" s="1"/>
      <c r="EL72" s="1"/>
      <c r="EM72" s="1"/>
      <c r="EN72" s="1"/>
      <c r="EO72" s="1"/>
      <c r="EP72" s="1"/>
      <c r="EQ72" s="1"/>
      <c r="ER72" s="1"/>
    </row>
    <row r="73" spans="2:148" ht="18" customHeight="1" x14ac:dyDescent="0.25">
      <c r="B73" s="7"/>
      <c r="AP73" s="9"/>
      <c r="DY73" s="1"/>
      <c r="DZ73" s="1"/>
      <c r="EA73" s="1"/>
      <c r="ED73" s="1"/>
      <c r="EE73" s="1"/>
      <c r="EF73" s="1"/>
      <c r="EG73" s="1"/>
      <c r="EH73" s="1"/>
      <c r="EI73" s="1"/>
      <c r="EJ73" s="1"/>
      <c r="EK73" s="1"/>
      <c r="EL73" s="1"/>
      <c r="EM73" s="1"/>
      <c r="EN73" s="1"/>
      <c r="EO73" s="1"/>
      <c r="EP73" s="1"/>
      <c r="EQ73" s="1"/>
      <c r="ER73" s="1"/>
    </row>
    <row r="74" spans="2:148" ht="18" customHeight="1" x14ac:dyDescent="0.25">
      <c r="B74" s="7"/>
      <c r="AP74" s="9"/>
      <c r="DY74" s="1"/>
      <c r="DZ74" s="1"/>
      <c r="EA74" s="1"/>
      <c r="ED74" s="1"/>
      <c r="EE74" s="1"/>
      <c r="EF74" s="1"/>
      <c r="EG74" s="1"/>
      <c r="EH74" s="1"/>
      <c r="EI74" s="1"/>
      <c r="EJ74" s="1"/>
      <c r="EK74" s="1"/>
      <c r="EL74" s="1"/>
      <c r="EM74" s="1"/>
      <c r="EN74" s="1"/>
      <c r="EO74" s="1"/>
      <c r="EP74" s="1"/>
      <c r="EQ74" s="1"/>
      <c r="ER74" s="1"/>
    </row>
    <row r="75" spans="2:148" ht="18" customHeight="1" x14ac:dyDescent="0.25">
      <c r="B75" s="7"/>
      <c r="AP75" s="9"/>
      <c r="DY75" s="1"/>
      <c r="DZ75" s="1"/>
      <c r="EA75" s="1"/>
      <c r="ED75" s="1"/>
      <c r="EE75" s="1"/>
      <c r="EF75" s="1"/>
      <c r="EG75" s="1"/>
      <c r="EH75" s="1"/>
      <c r="EI75" s="1"/>
      <c r="EJ75" s="1"/>
      <c r="EK75" s="1"/>
      <c r="EL75" s="1"/>
      <c r="EM75" s="1"/>
      <c r="EN75" s="1"/>
      <c r="EO75" s="1"/>
      <c r="EP75" s="1"/>
      <c r="EQ75" s="1"/>
      <c r="ER75" s="1"/>
    </row>
    <row r="76" spans="2:148" ht="18" customHeight="1" x14ac:dyDescent="0.25">
      <c r="B76" s="7"/>
      <c r="AP76" s="9"/>
      <c r="DY76" s="1"/>
      <c r="DZ76" s="1"/>
      <c r="EA76" s="1"/>
      <c r="ED76" s="1"/>
      <c r="EE76" s="1"/>
      <c r="EF76" s="1"/>
      <c r="EG76" s="1"/>
      <c r="EH76" s="1"/>
      <c r="EI76" s="1"/>
      <c r="EJ76" s="1"/>
      <c r="EK76" s="1"/>
      <c r="EL76" s="1"/>
      <c r="EM76" s="1"/>
      <c r="EN76" s="1"/>
      <c r="EO76" s="1"/>
      <c r="EP76" s="1"/>
      <c r="EQ76" s="1"/>
      <c r="ER76" s="1"/>
    </row>
    <row r="77" spans="2:148" ht="18" customHeight="1" x14ac:dyDescent="0.25">
      <c r="B77" s="7"/>
      <c r="AP77" s="9"/>
      <c r="DY77" s="1"/>
      <c r="DZ77" s="1"/>
      <c r="EA77" s="1"/>
      <c r="ED77" s="1"/>
      <c r="EE77" s="1"/>
      <c r="EF77" s="1"/>
      <c r="EG77" s="1"/>
      <c r="EH77" s="1"/>
      <c r="EI77" s="1"/>
      <c r="EJ77" s="1"/>
      <c r="EK77" s="1"/>
      <c r="EL77" s="1"/>
      <c r="EM77" s="1"/>
      <c r="EN77" s="1"/>
      <c r="EO77" s="1"/>
      <c r="EP77" s="1"/>
      <c r="EQ77" s="1"/>
      <c r="ER77" s="1"/>
    </row>
    <row r="78" spans="2:148" ht="18" customHeight="1" x14ac:dyDescent="0.25">
      <c r="B78" s="7"/>
      <c r="AP78" s="9"/>
      <c r="DY78" s="1"/>
      <c r="DZ78" s="1"/>
      <c r="EA78" s="1"/>
      <c r="ED78" s="1"/>
      <c r="EE78" s="1"/>
      <c r="EF78" s="1"/>
      <c r="EG78" s="1"/>
      <c r="EH78" s="1"/>
      <c r="EI78" s="1"/>
      <c r="EJ78" s="1"/>
      <c r="EK78" s="1"/>
      <c r="EL78" s="1"/>
      <c r="EM78" s="1"/>
      <c r="EN78" s="1"/>
      <c r="EO78" s="1"/>
      <c r="EP78" s="1"/>
      <c r="EQ78" s="1"/>
      <c r="ER78" s="1"/>
    </row>
    <row r="79" spans="2:148" ht="18" customHeight="1" x14ac:dyDescent="0.25">
      <c r="B79" s="7"/>
      <c r="AP79" s="9"/>
      <c r="DY79" s="1"/>
      <c r="DZ79" s="1"/>
      <c r="EA79" s="1"/>
      <c r="ED79" s="1"/>
      <c r="EE79" s="1"/>
      <c r="EF79" s="1"/>
      <c r="EG79" s="1"/>
      <c r="EH79" s="1"/>
      <c r="EI79" s="1"/>
      <c r="EJ79" s="1"/>
      <c r="EK79" s="1"/>
      <c r="EL79" s="1"/>
      <c r="EM79" s="1"/>
      <c r="EN79" s="1"/>
      <c r="EO79" s="1"/>
      <c r="EP79" s="1"/>
      <c r="EQ79" s="1"/>
      <c r="ER79" s="1"/>
    </row>
    <row r="80" spans="2:148" ht="18" customHeight="1" x14ac:dyDescent="0.25">
      <c r="B80" s="7"/>
      <c r="AP80" s="9"/>
      <c r="DY80" s="1"/>
      <c r="DZ80" s="1"/>
      <c r="EA80" s="1"/>
      <c r="ED80" s="1"/>
      <c r="EE80" s="1"/>
      <c r="EF80" s="1"/>
      <c r="EG80" s="1"/>
      <c r="EH80" s="1"/>
      <c r="EI80" s="1"/>
      <c r="EJ80" s="1"/>
      <c r="EK80" s="1"/>
      <c r="EL80" s="1"/>
      <c r="EM80" s="1"/>
      <c r="EN80" s="1"/>
      <c r="EO80" s="1"/>
      <c r="EP80" s="1"/>
      <c r="EQ80" s="1"/>
      <c r="ER80" s="1"/>
    </row>
    <row r="81" spans="2:148" ht="18" customHeight="1" x14ac:dyDescent="0.3">
      <c r="B81" s="7"/>
      <c r="C81" s="17"/>
      <c r="AP81" s="9"/>
      <c r="DY81" s="1"/>
      <c r="DZ81" s="1"/>
      <c r="EA81" s="1"/>
      <c r="ED81" s="1"/>
      <c r="EE81" s="1"/>
      <c r="EF81" s="1"/>
      <c r="EG81" s="1"/>
      <c r="EH81" s="1"/>
      <c r="EI81" s="1"/>
      <c r="EJ81" s="1"/>
      <c r="EK81" s="1"/>
      <c r="EL81" s="1"/>
      <c r="EM81" s="1"/>
      <c r="EN81" s="1"/>
      <c r="EO81" s="1"/>
      <c r="EP81" s="1"/>
      <c r="EQ81" s="1"/>
      <c r="ER81" s="1"/>
    </row>
    <row r="82" spans="2:148" ht="18" customHeight="1" x14ac:dyDescent="0.25">
      <c r="B82" s="7"/>
      <c r="AP82" s="9"/>
      <c r="DY82" s="1"/>
      <c r="DZ82" s="1"/>
      <c r="EA82" s="1"/>
      <c r="ED82" s="1"/>
      <c r="EE82" s="1"/>
      <c r="EF82" s="1"/>
      <c r="EG82" s="1"/>
      <c r="EH82" s="1"/>
      <c r="EI82" s="1"/>
      <c r="EJ82" s="1"/>
      <c r="EK82" s="1"/>
      <c r="EL82" s="1"/>
      <c r="EM82" s="1"/>
      <c r="EN82" s="1"/>
      <c r="EO82" s="1"/>
      <c r="EP82" s="1"/>
      <c r="EQ82" s="1"/>
      <c r="ER82" s="1"/>
    </row>
    <row r="83" spans="2:148" ht="18" customHeight="1" x14ac:dyDescent="0.25">
      <c r="B83" s="7"/>
      <c r="AP83" s="9"/>
      <c r="DY83" s="1"/>
      <c r="DZ83" s="1"/>
      <c r="EA83" s="1"/>
      <c r="ED83" s="1"/>
      <c r="EE83" s="1"/>
      <c r="EF83" s="1"/>
      <c r="EG83" s="1"/>
      <c r="EH83" s="1"/>
      <c r="EI83" s="1"/>
      <c r="EJ83" s="1"/>
      <c r="EK83" s="1"/>
      <c r="EL83" s="1"/>
      <c r="EM83" s="1"/>
      <c r="EN83" s="1"/>
      <c r="EO83" s="1"/>
      <c r="EP83" s="1"/>
      <c r="EQ83" s="1"/>
      <c r="ER83" s="1"/>
    </row>
    <row r="84" spans="2:148" ht="18" customHeight="1" x14ac:dyDescent="0.25">
      <c r="B84" s="7"/>
      <c r="AP84" s="9"/>
      <c r="DY84" s="1"/>
      <c r="DZ84" s="1"/>
      <c r="EA84" s="1"/>
      <c r="ED84" s="1"/>
      <c r="EE84" s="1"/>
      <c r="EF84" s="1"/>
      <c r="EG84" s="1"/>
      <c r="EH84" s="1"/>
      <c r="EI84" s="1"/>
      <c r="EJ84" s="1"/>
      <c r="EK84" s="1"/>
      <c r="EL84" s="1"/>
      <c r="EM84" s="1"/>
      <c r="EN84" s="1"/>
      <c r="EO84" s="1"/>
      <c r="EP84" s="1"/>
      <c r="EQ84" s="1"/>
      <c r="ER84" s="1"/>
    </row>
    <row r="85" spans="2:148" ht="18" customHeight="1" x14ac:dyDescent="0.25">
      <c r="B85" s="7"/>
      <c r="AP85" s="9"/>
      <c r="DY85" s="1"/>
      <c r="DZ85" s="1"/>
      <c r="EA85" s="1"/>
      <c r="ED85" s="1"/>
      <c r="EE85" s="1"/>
      <c r="EF85" s="1"/>
      <c r="EG85" s="1"/>
      <c r="EH85" s="1"/>
      <c r="EI85" s="1"/>
      <c r="EJ85" s="1"/>
      <c r="EK85" s="1"/>
      <c r="EL85" s="1"/>
      <c r="EM85" s="1"/>
      <c r="EN85" s="1"/>
      <c r="EO85" s="1"/>
      <c r="EP85" s="1"/>
      <c r="EQ85" s="1"/>
      <c r="ER85" s="1"/>
    </row>
    <row r="86" spans="2:148" ht="18" customHeight="1" x14ac:dyDescent="0.25">
      <c r="B86" s="7"/>
      <c r="AP86" s="9"/>
      <c r="DY86" s="1"/>
      <c r="DZ86" s="1"/>
      <c r="EA86" s="1"/>
      <c r="ED86" s="1"/>
      <c r="EE86" s="1"/>
      <c r="EF86" s="1"/>
      <c r="EG86" s="1"/>
      <c r="EH86" s="1"/>
      <c r="EI86" s="1"/>
      <c r="EJ86" s="1"/>
      <c r="EK86" s="1"/>
      <c r="EL86" s="1"/>
      <c r="EM86" s="1"/>
      <c r="EN86" s="1"/>
      <c r="EO86" s="1"/>
      <c r="EP86" s="1"/>
      <c r="EQ86" s="1"/>
      <c r="ER86" s="1"/>
    </row>
    <row r="87" spans="2:148" ht="18" customHeight="1" x14ac:dyDescent="0.25">
      <c r="B87" s="7"/>
      <c r="AP87" s="9"/>
      <c r="DY87" s="1"/>
      <c r="DZ87" s="1"/>
      <c r="EA87" s="1"/>
      <c r="ED87" s="1"/>
      <c r="EE87" s="1"/>
      <c r="EF87" s="1"/>
      <c r="EG87" s="1"/>
      <c r="EH87" s="1"/>
      <c r="EI87" s="1"/>
      <c r="EJ87" s="1"/>
      <c r="EK87" s="1"/>
      <c r="EL87" s="1"/>
      <c r="EM87" s="1"/>
      <c r="EN87" s="1"/>
      <c r="EO87" s="1"/>
      <c r="EP87" s="1"/>
      <c r="EQ87" s="1"/>
      <c r="ER87" s="1"/>
    </row>
    <row r="88" spans="2:148" ht="18" customHeight="1" x14ac:dyDescent="0.25">
      <c r="B88" s="7"/>
      <c r="AP88" s="9"/>
      <c r="DY88" s="1"/>
      <c r="DZ88" s="1"/>
      <c r="EA88" s="1"/>
      <c r="ED88" s="1"/>
      <c r="EE88" s="1"/>
      <c r="EF88" s="1"/>
      <c r="EG88" s="1"/>
      <c r="EH88" s="1"/>
      <c r="EI88" s="1"/>
      <c r="EJ88" s="1"/>
      <c r="EK88" s="1"/>
      <c r="EL88" s="1"/>
      <c r="EM88" s="1"/>
      <c r="EN88" s="1"/>
      <c r="EO88" s="1"/>
      <c r="EP88" s="1"/>
      <c r="EQ88" s="1"/>
      <c r="ER88" s="1"/>
    </row>
    <row r="89" spans="2:148" ht="18" customHeight="1" x14ac:dyDescent="0.25">
      <c r="B89" s="7"/>
      <c r="AP89" s="9"/>
      <c r="DY89" s="1"/>
      <c r="DZ89" s="1"/>
      <c r="EA89" s="1"/>
      <c r="ED89" s="1"/>
      <c r="EE89" s="1"/>
      <c r="EF89" s="1"/>
      <c r="EG89" s="1"/>
      <c r="EH89" s="1"/>
      <c r="EI89" s="1"/>
      <c r="EJ89" s="1"/>
      <c r="EK89" s="1"/>
      <c r="EL89" s="1"/>
      <c r="EM89" s="1"/>
      <c r="EN89" s="1"/>
      <c r="EO89" s="1"/>
      <c r="EP89" s="1"/>
      <c r="EQ89" s="1"/>
      <c r="ER89" s="1"/>
    </row>
    <row r="90" spans="2:148" ht="18" customHeight="1" x14ac:dyDescent="0.25">
      <c r="B90" s="7"/>
      <c r="AP90" s="9"/>
      <c r="DY90" s="1"/>
      <c r="DZ90" s="1"/>
      <c r="EA90" s="1"/>
      <c r="ED90" s="1"/>
      <c r="EE90" s="1"/>
      <c r="EF90" s="1"/>
      <c r="EG90" s="1"/>
      <c r="EH90" s="1"/>
      <c r="EI90" s="1"/>
      <c r="EJ90" s="1"/>
      <c r="EK90" s="1"/>
      <c r="EL90" s="1"/>
      <c r="EM90" s="1"/>
      <c r="EN90" s="1"/>
      <c r="EO90" s="1"/>
      <c r="EP90" s="1"/>
      <c r="EQ90" s="1"/>
      <c r="ER90" s="1"/>
    </row>
    <row r="91" spans="2:148" ht="18" customHeight="1" x14ac:dyDescent="0.25">
      <c r="B91" s="7"/>
      <c r="AP91" s="9"/>
      <c r="DY91" s="1"/>
      <c r="DZ91" s="1"/>
      <c r="EA91" s="1"/>
      <c r="ED91" s="1"/>
      <c r="EE91" s="1"/>
      <c r="EF91" s="1"/>
      <c r="EG91" s="1"/>
      <c r="EH91" s="1"/>
      <c r="EI91" s="1"/>
      <c r="EJ91" s="1"/>
      <c r="EK91" s="1"/>
      <c r="EL91" s="1"/>
      <c r="EM91" s="1"/>
      <c r="EN91" s="1"/>
      <c r="EO91" s="1"/>
      <c r="EP91" s="1"/>
      <c r="EQ91" s="1"/>
      <c r="ER91" s="1"/>
    </row>
    <row r="92" spans="2:148" ht="18" customHeight="1" x14ac:dyDescent="0.25">
      <c r="B92" s="7"/>
      <c r="AP92" s="9"/>
      <c r="DY92" s="1"/>
      <c r="DZ92" s="1"/>
      <c r="EA92" s="1"/>
      <c r="ED92" s="1"/>
      <c r="EE92" s="1"/>
      <c r="EF92" s="1"/>
      <c r="EG92" s="1"/>
      <c r="EH92" s="1"/>
      <c r="EI92" s="1"/>
      <c r="EJ92" s="1"/>
      <c r="EK92" s="1"/>
      <c r="EL92" s="1"/>
      <c r="EM92" s="1"/>
      <c r="EN92" s="1"/>
      <c r="EO92" s="1"/>
      <c r="EP92" s="1"/>
      <c r="EQ92" s="1"/>
      <c r="ER92" s="1"/>
    </row>
    <row r="93" spans="2:148" ht="18" customHeight="1" x14ac:dyDescent="0.25">
      <c r="B93" s="7"/>
      <c r="AP93" s="9"/>
      <c r="DY93" s="1"/>
      <c r="DZ93" s="1"/>
      <c r="EA93" s="1"/>
      <c r="ED93" s="1"/>
      <c r="EE93" s="1"/>
      <c r="EF93" s="1"/>
      <c r="EG93" s="1"/>
      <c r="EH93" s="1"/>
      <c r="EI93" s="1"/>
      <c r="EJ93" s="1"/>
      <c r="EK93" s="1"/>
      <c r="EL93" s="1"/>
      <c r="EM93" s="1"/>
      <c r="EN93" s="1"/>
      <c r="EO93" s="1"/>
      <c r="EP93" s="1"/>
      <c r="EQ93" s="1"/>
      <c r="ER93" s="1"/>
    </row>
    <row r="94" spans="2:148" ht="18" customHeight="1" x14ac:dyDescent="0.25">
      <c r="B94" s="7"/>
      <c r="AP94" s="9"/>
      <c r="DY94" s="1"/>
      <c r="DZ94" s="1"/>
      <c r="EA94" s="1"/>
      <c r="ED94" s="1"/>
      <c r="EE94" s="1"/>
      <c r="EF94" s="1"/>
      <c r="EG94" s="1"/>
      <c r="EH94" s="1"/>
      <c r="EI94" s="1"/>
      <c r="EJ94" s="1"/>
      <c r="EK94" s="1"/>
      <c r="EL94" s="1"/>
      <c r="EM94" s="1"/>
      <c r="EN94" s="1"/>
      <c r="EO94" s="1"/>
      <c r="EP94" s="1"/>
      <c r="EQ94" s="1"/>
      <c r="ER94" s="1"/>
    </row>
    <row r="95" spans="2:148" ht="18" customHeight="1" x14ac:dyDescent="0.25">
      <c r="B95" s="7"/>
      <c r="AP95" s="9"/>
      <c r="DY95" s="1"/>
      <c r="DZ95" s="1"/>
      <c r="EA95" s="1"/>
      <c r="ED95" s="1"/>
      <c r="EE95" s="1"/>
      <c r="EF95" s="1"/>
      <c r="EG95" s="1"/>
      <c r="EH95" s="1"/>
      <c r="EI95" s="1"/>
      <c r="EJ95" s="1"/>
      <c r="EK95" s="1"/>
      <c r="EL95" s="1"/>
      <c r="EM95" s="1"/>
      <c r="EN95" s="1"/>
      <c r="EO95" s="1"/>
      <c r="EP95" s="1"/>
      <c r="EQ95" s="1"/>
      <c r="ER95" s="1"/>
    </row>
    <row r="96" spans="2:148" ht="18" customHeight="1" thickBot="1" x14ac:dyDescent="0.3">
      <c r="B96" s="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1"/>
      <c r="AO96" s="12"/>
      <c r="AP96" s="9"/>
      <c r="DY96" s="1"/>
      <c r="DZ96" s="1"/>
      <c r="EA96" s="1"/>
      <c r="ED96" s="1"/>
      <c r="EE96" s="1"/>
      <c r="EF96" s="1"/>
      <c r="EG96" s="1"/>
      <c r="EH96" s="1"/>
      <c r="EI96" s="1"/>
      <c r="EJ96" s="1"/>
      <c r="EK96" s="1"/>
      <c r="EL96" s="1"/>
      <c r="EM96" s="1"/>
      <c r="EN96" s="1"/>
      <c r="EO96" s="1"/>
      <c r="EP96" s="1"/>
      <c r="EQ96" s="1"/>
      <c r="ER96" s="1"/>
    </row>
    <row r="97" spans="2:148" ht="18" customHeight="1" x14ac:dyDescent="0.25">
      <c r="B97" s="7"/>
      <c r="D97" s="26" t="s">
        <v>4</v>
      </c>
      <c r="AO97" s="15" t="s">
        <v>6</v>
      </c>
      <c r="AP97" s="9"/>
      <c r="DY97" s="1"/>
      <c r="DZ97" s="1"/>
      <c r="EA97" s="1"/>
      <c r="ED97" s="1"/>
      <c r="EE97" s="1"/>
      <c r="EF97" s="1"/>
      <c r="EG97" s="1"/>
      <c r="EH97" s="1"/>
      <c r="EI97" s="1"/>
      <c r="EJ97" s="1"/>
      <c r="EK97" s="1"/>
      <c r="EL97" s="1"/>
      <c r="EM97" s="1"/>
      <c r="EN97" s="1"/>
      <c r="EO97" s="1"/>
      <c r="EP97" s="1"/>
      <c r="EQ97" s="1"/>
      <c r="ER97" s="1"/>
    </row>
    <row r="98" spans="2:148" ht="18" customHeight="1" x14ac:dyDescent="0.25">
      <c r="B98" s="27"/>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9"/>
      <c r="DY98" s="1"/>
      <c r="DZ98" s="1"/>
      <c r="EA98" s="1"/>
      <c r="ED98" s="1"/>
      <c r="EE98" s="1"/>
      <c r="EF98" s="1"/>
      <c r="EG98" s="1"/>
      <c r="EH98" s="1"/>
      <c r="EI98" s="1"/>
      <c r="EJ98" s="1"/>
      <c r="EK98" s="1"/>
      <c r="EL98" s="1"/>
      <c r="EM98" s="1"/>
      <c r="EN98" s="1"/>
      <c r="EO98" s="1"/>
      <c r="EP98" s="1"/>
      <c r="EQ98" s="1"/>
      <c r="ER98" s="1"/>
    </row>
    <row r="99" spans="2:148" ht="18" customHeight="1" x14ac:dyDescent="0.25">
      <c r="DY99" s="1"/>
      <c r="DZ99" s="1"/>
      <c r="EA99" s="1"/>
      <c r="ED99" s="1"/>
      <c r="EE99" s="1"/>
      <c r="EF99" s="1"/>
      <c r="EG99" s="1"/>
      <c r="EH99" s="1"/>
      <c r="EI99" s="1"/>
      <c r="EJ99" s="1"/>
      <c r="EK99" s="1"/>
      <c r="EL99" s="1"/>
      <c r="EM99" s="1"/>
      <c r="EN99" s="1"/>
      <c r="EO99" s="1"/>
      <c r="EP99" s="1"/>
      <c r="EQ99" s="1"/>
      <c r="ER99" s="1"/>
    </row>
    <row r="100" spans="2:148" ht="18" customHeight="1" x14ac:dyDescent="0.25">
      <c r="DY100" s="1"/>
      <c r="DZ100" s="1"/>
      <c r="EA100" s="1"/>
      <c r="ED100" s="1"/>
      <c r="EE100" s="1"/>
      <c r="EF100" s="1"/>
      <c r="EG100" s="1"/>
      <c r="EH100" s="1"/>
      <c r="EI100" s="1"/>
      <c r="EJ100" s="1"/>
      <c r="EK100" s="1"/>
      <c r="EL100" s="1"/>
      <c r="EM100" s="1"/>
      <c r="EN100" s="1"/>
      <c r="EO100" s="1"/>
      <c r="EP100" s="1"/>
      <c r="EQ100" s="1"/>
      <c r="ER100" s="1"/>
    </row>
    <row r="101" spans="2:148" ht="18" customHeight="1" x14ac:dyDescent="0.25">
      <c r="DY101" s="1"/>
      <c r="DZ101" s="1"/>
      <c r="EA101" s="1"/>
      <c r="ED101" s="1"/>
      <c r="EE101" s="1"/>
      <c r="EF101" s="1"/>
      <c r="EG101" s="1"/>
      <c r="EH101" s="1"/>
      <c r="EI101" s="1"/>
      <c r="EJ101" s="1"/>
      <c r="EK101" s="1"/>
      <c r="EL101" s="1"/>
      <c r="EM101" s="1"/>
      <c r="EN101" s="1"/>
      <c r="EO101" s="1"/>
      <c r="EP101" s="1"/>
      <c r="EQ101" s="1"/>
      <c r="ER101" s="1"/>
    </row>
    <row r="102" spans="2:148" ht="18" customHeight="1" x14ac:dyDescent="0.25">
      <c r="DY102" s="1"/>
      <c r="DZ102" s="1"/>
      <c r="EA102" s="1"/>
      <c r="ED102" s="1"/>
      <c r="EE102" s="1"/>
      <c r="EF102" s="1"/>
      <c r="EG102" s="1"/>
      <c r="EH102" s="1"/>
      <c r="EI102" s="1"/>
      <c r="EJ102" s="1"/>
      <c r="EK102" s="1"/>
      <c r="EL102" s="1"/>
      <c r="EM102" s="1"/>
      <c r="EN102" s="1"/>
      <c r="EO102" s="1"/>
      <c r="EP102" s="1"/>
      <c r="EQ102" s="1"/>
      <c r="ER102" s="1"/>
    </row>
    <row r="103" spans="2:148" ht="18" customHeight="1" x14ac:dyDescent="0.25">
      <c r="DY103" s="1"/>
      <c r="DZ103" s="1"/>
      <c r="EA103" s="1"/>
      <c r="ED103" s="1"/>
      <c r="EE103" s="1"/>
      <c r="EF103" s="1"/>
      <c r="EG103" s="1"/>
      <c r="EH103" s="1"/>
      <c r="EI103" s="1"/>
      <c r="EJ103" s="1"/>
      <c r="EK103" s="1"/>
      <c r="EL103" s="1"/>
      <c r="EM103" s="1"/>
      <c r="EN103" s="1"/>
      <c r="EO103" s="1"/>
      <c r="EP103" s="1"/>
      <c r="EQ103" s="1"/>
      <c r="ER103" s="1"/>
    </row>
    <row r="104" spans="2:148" ht="18" customHeight="1" x14ac:dyDescent="0.25">
      <c r="DY104" s="1"/>
      <c r="DZ104" s="1"/>
      <c r="EA104" s="1"/>
      <c r="ED104" s="1"/>
      <c r="EE104" s="1"/>
      <c r="EF104" s="1"/>
      <c r="EG104" s="1"/>
      <c r="EH104" s="1"/>
      <c r="EI104" s="1"/>
      <c r="EJ104" s="1"/>
      <c r="EK104" s="1"/>
      <c r="EL104" s="1"/>
      <c r="EM104" s="1"/>
      <c r="EN104" s="1"/>
      <c r="EO104" s="1"/>
      <c r="EP104" s="1"/>
      <c r="EQ104" s="1"/>
      <c r="ER104" s="1"/>
    </row>
    <row r="105" spans="2:148" ht="18" customHeight="1" x14ac:dyDescent="0.25">
      <c r="DY105" s="1"/>
      <c r="DZ105" s="1"/>
      <c r="EA105" s="1"/>
      <c r="ED105" s="1"/>
      <c r="EE105" s="1"/>
      <c r="EF105" s="1"/>
      <c r="EG105" s="1"/>
      <c r="EH105" s="1"/>
      <c r="EI105" s="1"/>
      <c r="EJ105" s="1"/>
      <c r="EK105" s="1"/>
      <c r="EL105" s="1"/>
      <c r="EM105" s="1"/>
      <c r="EN105" s="1"/>
      <c r="EO105" s="1"/>
      <c r="EP105" s="1"/>
      <c r="EQ105" s="1"/>
      <c r="ER105" s="1"/>
    </row>
    <row r="106" spans="2:148" ht="18" customHeight="1" x14ac:dyDescent="0.25">
      <c r="DY106" s="1"/>
      <c r="DZ106" s="1"/>
      <c r="EA106" s="1"/>
      <c r="ED106" s="1"/>
      <c r="EE106" s="1"/>
      <c r="EF106" s="1"/>
      <c r="EG106" s="1"/>
      <c r="EH106" s="1"/>
      <c r="EI106" s="1"/>
      <c r="EJ106" s="1"/>
      <c r="EK106" s="1"/>
      <c r="EL106" s="1"/>
      <c r="EM106" s="1"/>
      <c r="EN106" s="1"/>
      <c r="EO106" s="1"/>
      <c r="EP106" s="1"/>
      <c r="EQ106" s="1"/>
      <c r="ER106" s="1"/>
    </row>
    <row r="107" spans="2:148" ht="18" customHeight="1" x14ac:dyDescent="0.25">
      <c r="DY107" s="1"/>
      <c r="DZ107" s="1"/>
      <c r="EA107" s="1"/>
      <c r="ED107" s="1"/>
      <c r="EE107" s="1"/>
      <c r="EF107" s="1"/>
      <c r="EG107" s="1"/>
      <c r="EH107" s="1"/>
      <c r="EI107" s="1"/>
      <c r="EJ107" s="1"/>
      <c r="EK107" s="1"/>
      <c r="EL107" s="1"/>
      <c r="EM107" s="1"/>
      <c r="EN107" s="1"/>
      <c r="EO107" s="1"/>
      <c r="EP107" s="1"/>
      <c r="EQ107" s="1"/>
      <c r="ER107" s="1"/>
    </row>
    <row r="108" spans="2:148" ht="18" customHeight="1" x14ac:dyDescent="0.25">
      <c r="DY108" s="1"/>
      <c r="DZ108" s="1"/>
      <c r="EA108" s="1"/>
      <c r="ED108" s="1"/>
      <c r="EE108" s="1"/>
      <c r="EF108" s="1"/>
      <c r="EG108" s="1"/>
      <c r="EH108" s="1"/>
      <c r="EI108" s="1"/>
      <c r="EJ108" s="1"/>
      <c r="EK108" s="1"/>
      <c r="EL108" s="1"/>
      <c r="EM108" s="1"/>
      <c r="EN108" s="1"/>
      <c r="EO108" s="1"/>
      <c r="EP108" s="1"/>
      <c r="EQ108" s="1"/>
      <c r="ER108" s="1"/>
    </row>
    <row r="109" spans="2:148" ht="18" customHeight="1" x14ac:dyDescent="0.25">
      <c r="DY109" s="1"/>
      <c r="DZ109" s="1"/>
      <c r="EA109" s="1"/>
      <c r="ED109" s="1"/>
      <c r="EE109" s="1"/>
      <c r="EF109" s="1"/>
      <c r="EG109" s="1"/>
      <c r="EH109" s="1"/>
      <c r="EI109" s="1"/>
      <c r="EJ109" s="1"/>
      <c r="EK109" s="1"/>
      <c r="EL109" s="1"/>
      <c r="EM109" s="1"/>
      <c r="EN109" s="1"/>
      <c r="EO109" s="1"/>
      <c r="EP109" s="1"/>
      <c r="EQ109" s="1"/>
      <c r="ER109" s="1"/>
    </row>
    <row r="110" spans="2:148" ht="18" customHeight="1" x14ac:dyDescent="0.25">
      <c r="DY110" s="1"/>
      <c r="DZ110" s="1"/>
      <c r="EA110" s="1"/>
      <c r="ED110" s="1"/>
      <c r="EE110" s="1"/>
      <c r="EF110" s="1"/>
      <c r="EG110" s="1"/>
      <c r="EH110" s="1"/>
      <c r="EI110" s="1"/>
      <c r="EJ110" s="1"/>
      <c r="EK110" s="1"/>
      <c r="EL110" s="1"/>
      <c r="EM110" s="1"/>
      <c r="EN110" s="1"/>
      <c r="EO110" s="1"/>
      <c r="EP110" s="1"/>
      <c r="EQ110" s="1"/>
      <c r="ER110" s="1"/>
    </row>
    <row r="111" spans="2:148" ht="18" customHeight="1" x14ac:dyDescent="0.25">
      <c r="DY111" s="1"/>
      <c r="DZ111" s="1"/>
      <c r="EA111" s="1"/>
      <c r="ED111" s="1"/>
      <c r="EE111" s="1"/>
      <c r="EF111" s="1"/>
      <c r="EG111" s="1"/>
      <c r="EH111" s="1"/>
      <c r="EI111" s="1"/>
      <c r="EJ111" s="1"/>
      <c r="EK111" s="1"/>
      <c r="EL111" s="1"/>
      <c r="EM111" s="1"/>
      <c r="EN111" s="1"/>
      <c r="EO111" s="1"/>
      <c r="EP111" s="1"/>
      <c r="EQ111" s="1"/>
      <c r="ER111" s="1"/>
    </row>
    <row r="112" spans="2:148" ht="18" customHeight="1" x14ac:dyDescent="0.25">
      <c r="DY112" s="1"/>
      <c r="DZ112" s="1"/>
      <c r="EA112" s="1"/>
      <c r="ED112" s="1"/>
      <c r="EE112" s="1"/>
      <c r="EF112" s="1"/>
      <c r="EG112" s="1"/>
      <c r="EH112" s="1"/>
      <c r="EI112" s="1"/>
      <c r="EJ112" s="1"/>
      <c r="EK112" s="1"/>
      <c r="EL112" s="1"/>
      <c r="EM112" s="1"/>
      <c r="EN112" s="1"/>
      <c r="EO112" s="1"/>
      <c r="EP112" s="1"/>
      <c r="EQ112" s="1"/>
      <c r="ER112" s="1"/>
    </row>
    <row r="113" s="1" customFormat="1" ht="18" customHeight="1" x14ac:dyDescent="0.25"/>
    <row r="114" s="1" customFormat="1" ht="18" customHeight="1" x14ac:dyDescent="0.25"/>
    <row r="115" s="1" customFormat="1" ht="18" customHeight="1" x14ac:dyDescent="0.25"/>
    <row r="116" s="1" customFormat="1" ht="18" customHeight="1" x14ac:dyDescent="0.25"/>
    <row r="117" s="1" customFormat="1" ht="18" customHeight="1" x14ac:dyDescent="0.25"/>
    <row r="118" s="1" customFormat="1" ht="18" customHeight="1" x14ac:dyDescent="0.25"/>
    <row r="119" s="1" customFormat="1" ht="18" customHeight="1" x14ac:dyDescent="0.25"/>
    <row r="120" s="1" customFormat="1" ht="18" customHeight="1" x14ac:dyDescent="0.25"/>
    <row r="121" s="1" customFormat="1" ht="18" customHeight="1" x14ac:dyDescent="0.25"/>
    <row r="122" s="1" customFormat="1" ht="18" customHeight="1" x14ac:dyDescent="0.25"/>
    <row r="123" s="1" customFormat="1" ht="18" customHeight="1" x14ac:dyDescent="0.25"/>
    <row r="124" s="1" customFormat="1" ht="18" customHeight="1" x14ac:dyDescent="0.25"/>
    <row r="125" s="1" customFormat="1" ht="18" customHeight="1" x14ac:dyDescent="0.25"/>
    <row r="126" s="1" customFormat="1" ht="18" customHeight="1" x14ac:dyDescent="0.25"/>
    <row r="127" s="1" customFormat="1" ht="18" customHeight="1" x14ac:dyDescent="0.25"/>
    <row r="128" s="1" customFormat="1" ht="18" customHeight="1" x14ac:dyDescent="0.25"/>
    <row r="129" s="1" customFormat="1" ht="18" customHeight="1" x14ac:dyDescent="0.25"/>
    <row r="130" s="1" customFormat="1" ht="18" customHeight="1" x14ac:dyDescent="0.25"/>
    <row r="131" s="1" customFormat="1" ht="18" customHeight="1" x14ac:dyDescent="0.25"/>
    <row r="132" s="1" customFormat="1" ht="18" customHeight="1" x14ac:dyDescent="0.25"/>
    <row r="133" s="1" customFormat="1" ht="18" customHeight="1" x14ac:dyDescent="0.25"/>
    <row r="134" s="1" customFormat="1" ht="18" customHeight="1" x14ac:dyDescent="0.25"/>
    <row r="135" s="1" customFormat="1" ht="18" customHeight="1" x14ac:dyDescent="0.25"/>
    <row r="136" s="1" customFormat="1" ht="18" customHeight="1" x14ac:dyDescent="0.25"/>
    <row r="137" s="1" customFormat="1" ht="18" customHeight="1" x14ac:dyDescent="0.25"/>
    <row r="138" s="1" customFormat="1" ht="18" customHeight="1" x14ac:dyDescent="0.25"/>
    <row r="139" s="1" customFormat="1" ht="18" customHeight="1" x14ac:dyDescent="0.25"/>
    <row r="140" s="1" customFormat="1" ht="18" customHeight="1" x14ac:dyDescent="0.25"/>
    <row r="141" s="1" customFormat="1" ht="18" customHeight="1" x14ac:dyDescent="0.25"/>
    <row r="142" s="1" customFormat="1" ht="18" customHeight="1" x14ac:dyDescent="0.25"/>
    <row r="143" s="1" customFormat="1" ht="18" customHeight="1" x14ac:dyDescent="0.25"/>
    <row r="144" s="1" customFormat="1" ht="18" customHeight="1" x14ac:dyDescent="0.25"/>
    <row r="145" s="1" customFormat="1" ht="18" customHeight="1" x14ac:dyDescent="0.25"/>
    <row r="146" s="1" customFormat="1" ht="18" customHeight="1" x14ac:dyDescent="0.25"/>
    <row r="147" s="1" customFormat="1" ht="18" customHeight="1" x14ac:dyDescent="0.25"/>
    <row r="148" s="1" customFormat="1" ht="18" customHeight="1" x14ac:dyDescent="0.25"/>
    <row r="149" s="1" customFormat="1" ht="18" customHeight="1" x14ac:dyDescent="0.25"/>
    <row r="150" s="1" customFormat="1" ht="18" customHeight="1" x14ac:dyDescent="0.25"/>
    <row r="151" s="1" customFormat="1" ht="18" customHeight="1" x14ac:dyDescent="0.25"/>
    <row r="152" s="1" customFormat="1" ht="18" customHeight="1" x14ac:dyDescent="0.25"/>
    <row r="153" s="1" customFormat="1" ht="18" customHeight="1" x14ac:dyDescent="0.25"/>
    <row r="154" s="1" customFormat="1" ht="18" customHeight="1" x14ac:dyDescent="0.25"/>
    <row r="155" s="1" customFormat="1" ht="18" customHeight="1" x14ac:dyDescent="0.25"/>
    <row r="156" s="1" customFormat="1" ht="18" customHeight="1" x14ac:dyDescent="0.25"/>
    <row r="157" s="1" customFormat="1" ht="18" customHeight="1" x14ac:dyDescent="0.25"/>
    <row r="158" s="1" customFormat="1" ht="18" customHeight="1" x14ac:dyDescent="0.25"/>
    <row r="159" s="1" customFormat="1" ht="18" customHeight="1" x14ac:dyDescent="0.25"/>
    <row r="160" s="1" customFormat="1" ht="18" customHeight="1" x14ac:dyDescent="0.25"/>
    <row r="161" s="1" customFormat="1" ht="18" customHeight="1" x14ac:dyDescent="0.25"/>
    <row r="162" s="1" customFormat="1" ht="18" customHeight="1" x14ac:dyDescent="0.25"/>
    <row r="163" s="1" customFormat="1" ht="18" customHeight="1" x14ac:dyDescent="0.25"/>
    <row r="164" s="1" customFormat="1" ht="18" customHeight="1" x14ac:dyDescent="0.25"/>
    <row r="165" s="1" customFormat="1" ht="18" customHeight="1" x14ac:dyDescent="0.25"/>
    <row r="166" s="1" customFormat="1" ht="18" customHeight="1" x14ac:dyDescent="0.25"/>
    <row r="167" s="1" customFormat="1" ht="18" customHeight="1" x14ac:dyDescent="0.25"/>
    <row r="168" s="1" customFormat="1" ht="18" customHeight="1" x14ac:dyDescent="0.25"/>
    <row r="169" s="1" customFormat="1" ht="18" customHeight="1" x14ac:dyDescent="0.25"/>
    <row r="170" s="1" customFormat="1" ht="18" customHeight="1" x14ac:dyDescent="0.25"/>
    <row r="171" s="1" customFormat="1" ht="18" customHeight="1" x14ac:dyDescent="0.25"/>
    <row r="172" s="1" customFormat="1" ht="18" customHeight="1" x14ac:dyDescent="0.25"/>
    <row r="173" s="1" customFormat="1" ht="18" customHeight="1" x14ac:dyDescent="0.25"/>
    <row r="174" s="1" customFormat="1" ht="18" customHeight="1" x14ac:dyDescent="0.25"/>
    <row r="175" s="1" customFormat="1" ht="18" customHeight="1" x14ac:dyDescent="0.25"/>
    <row r="176" s="1" customFormat="1" ht="18" customHeight="1" x14ac:dyDescent="0.25"/>
    <row r="177" s="1" customFormat="1" ht="18" customHeight="1" x14ac:dyDescent="0.25"/>
    <row r="178" s="1" customFormat="1" ht="18" customHeight="1" x14ac:dyDescent="0.25"/>
    <row r="179" s="1" customFormat="1" ht="18" customHeight="1" x14ac:dyDescent="0.25"/>
    <row r="180" s="1" customFormat="1" ht="18" customHeight="1" x14ac:dyDescent="0.25"/>
    <row r="181" s="1" customFormat="1" ht="18" customHeight="1" x14ac:dyDescent="0.25"/>
    <row r="182" s="1" customFormat="1" ht="18" customHeight="1" x14ac:dyDescent="0.25"/>
    <row r="183" s="1" customFormat="1" ht="18" customHeight="1" x14ac:dyDescent="0.25"/>
    <row r="184" s="1" customFormat="1" ht="18" customHeight="1" x14ac:dyDescent="0.25"/>
    <row r="185" s="1" customFormat="1" ht="18" customHeight="1" x14ac:dyDescent="0.25"/>
    <row r="186" s="1" customFormat="1" ht="18" customHeight="1" x14ac:dyDescent="0.25"/>
    <row r="187" s="1" customFormat="1" ht="18" customHeight="1" x14ac:dyDescent="0.25"/>
    <row r="188" s="1" customFormat="1" ht="18" customHeight="1" x14ac:dyDescent="0.25"/>
    <row r="189" s="1" customFormat="1" ht="18" customHeight="1" x14ac:dyDescent="0.25"/>
    <row r="190" s="1" customFormat="1" ht="18" customHeight="1" x14ac:dyDescent="0.25"/>
    <row r="191" s="1" customFormat="1" ht="18" customHeight="1" x14ac:dyDescent="0.25"/>
    <row r="192" s="1" customFormat="1" ht="18" customHeight="1" x14ac:dyDescent="0.25"/>
    <row r="193" s="1" customFormat="1" ht="18" customHeight="1" x14ac:dyDescent="0.25"/>
    <row r="194" s="1" customFormat="1" ht="18" customHeight="1" x14ac:dyDescent="0.25"/>
    <row r="195" s="1" customFormat="1" ht="18" customHeight="1" x14ac:dyDescent="0.25"/>
    <row r="196" s="1" customFormat="1" ht="18" customHeight="1" x14ac:dyDescent="0.25"/>
    <row r="197" s="1" customFormat="1" ht="18" customHeight="1" x14ac:dyDescent="0.25"/>
    <row r="198" s="1" customFormat="1" ht="18" customHeigh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1" customFormat="1" x14ac:dyDescent="0.25"/>
    <row r="242" s="1" customFormat="1" x14ac:dyDescent="0.25"/>
    <row r="243" s="1" customFormat="1" x14ac:dyDescent="0.25"/>
    <row r="244" s="1" customFormat="1" x14ac:dyDescent="0.25"/>
    <row r="245" s="1" customFormat="1" x14ac:dyDescent="0.25"/>
    <row r="246" s="1" customFormat="1" x14ac:dyDescent="0.25"/>
    <row r="247" s="1" customFormat="1" x14ac:dyDescent="0.25"/>
    <row r="248" s="1" customFormat="1" x14ac:dyDescent="0.25"/>
    <row r="249" s="1" customFormat="1" x14ac:dyDescent="0.25"/>
    <row r="250" s="1" customFormat="1" x14ac:dyDescent="0.25"/>
    <row r="251" s="1" customFormat="1" x14ac:dyDescent="0.25"/>
    <row r="252" s="1" customFormat="1" x14ac:dyDescent="0.25"/>
    <row r="253" s="1" customFormat="1" x14ac:dyDescent="0.25"/>
    <row r="254" s="1" customFormat="1" x14ac:dyDescent="0.25"/>
    <row r="255" s="1" customFormat="1" x14ac:dyDescent="0.25"/>
    <row r="256" s="1" customFormat="1" x14ac:dyDescent="0.25"/>
    <row r="257" s="1" customFormat="1" x14ac:dyDescent="0.25"/>
    <row r="258" s="1" customFormat="1" x14ac:dyDescent="0.25"/>
    <row r="259" s="1" customFormat="1" x14ac:dyDescent="0.25"/>
    <row r="260" s="1" customFormat="1" x14ac:dyDescent="0.25"/>
    <row r="261" s="1" customFormat="1" x14ac:dyDescent="0.25"/>
    <row r="262" s="1" customFormat="1" x14ac:dyDescent="0.25"/>
    <row r="263" s="1" customFormat="1" x14ac:dyDescent="0.25"/>
    <row r="264" s="1" customFormat="1" x14ac:dyDescent="0.25"/>
    <row r="265" s="1" customFormat="1" x14ac:dyDescent="0.25"/>
    <row r="266" s="1" customFormat="1" x14ac:dyDescent="0.25"/>
    <row r="267" s="1" customFormat="1" x14ac:dyDescent="0.25"/>
    <row r="268" s="1" customFormat="1" x14ac:dyDescent="0.25"/>
    <row r="269" s="1" customFormat="1" x14ac:dyDescent="0.25"/>
    <row r="270" s="1" customFormat="1" x14ac:dyDescent="0.25"/>
    <row r="271" s="1" customFormat="1" x14ac:dyDescent="0.25"/>
    <row r="272" s="1" customFormat="1" x14ac:dyDescent="0.25"/>
    <row r="273" s="1" customFormat="1" x14ac:dyDescent="0.25"/>
    <row r="274" s="1" customFormat="1" x14ac:dyDescent="0.25"/>
    <row r="275" s="1" customFormat="1" x14ac:dyDescent="0.25"/>
    <row r="276" s="1" customFormat="1" x14ac:dyDescent="0.25"/>
    <row r="277" s="1" customFormat="1" x14ac:dyDescent="0.25"/>
    <row r="278" s="1" customFormat="1" x14ac:dyDescent="0.25"/>
    <row r="279" s="1" customFormat="1" x14ac:dyDescent="0.25"/>
    <row r="280" s="1" customFormat="1" x14ac:dyDescent="0.25"/>
    <row r="281" s="1" customFormat="1" x14ac:dyDescent="0.25"/>
    <row r="282" s="1" customFormat="1" x14ac:dyDescent="0.25"/>
    <row r="283" s="1" customFormat="1" x14ac:dyDescent="0.25"/>
    <row r="284" s="1" customFormat="1" x14ac:dyDescent="0.25"/>
    <row r="285" s="1" customFormat="1" x14ac:dyDescent="0.25"/>
    <row r="286" s="1" customFormat="1" x14ac:dyDescent="0.25"/>
    <row r="287" s="1" customFormat="1" x14ac:dyDescent="0.25"/>
    <row r="288" s="1" customFormat="1" x14ac:dyDescent="0.25"/>
    <row r="289" s="1" customFormat="1" x14ac:dyDescent="0.25"/>
    <row r="290" s="1" customFormat="1" x14ac:dyDescent="0.25"/>
    <row r="291" s="1" customFormat="1" x14ac:dyDescent="0.25"/>
    <row r="292" s="1" customFormat="1" x14ac:dyDescent="0.25"/>
    <row r="305" ht="18.75" customHeight="1" x14ac:dyDescent="0.25"/>
  </sheetData>
  <sheetProtection algorithmName="SHA-512" hashValue="mzzwu7b9EEw0Y6JZ3y5Vvo6OTrR8/TkbuYh8jCZ2Lf+ELaT2favvbQdB962u5RxXW7MlUiI0Tlh8FQx+IWItGA==" saltValue="Vc9Gk6U13rvLTv6zWbXPVA==" spinCount="100000" sheet="1" objects="1" scenarios="1"/>
  <mergeCells count="27">
    <mergeCell ref="C8:AO9"/>
    <mergeCell ref="II55:IM55"/>
    <mergeCell ref="II56:IM56"/>
    <mergeCell ref="II57:IM57"/>
    <mergeCell ref="II58:IM58"/>
    <mergeCell ref="II46:IM46"/>
    <mergeCell ref="II47:IM47"/>
    <mergeCell ref="II48:IM48"/>
    <mergeCell ref="II49:IM49"/>
    <mergeCell ref="II42:IM42"/>
    <mergeCell ref="II43:IM43"/>
    <mergeCell ref="II44:IM44"/>
    <mergeCell ref="II45:IM45"/>
    <mergeCell ref="II40:IM41"/>
    <mergeCell ref="HO37:HQ37"/>
    <mergeCell ref="IJ37:IL37"/>
    <mergeCell ref="HO38:HQ38"/>
    <mergeCell ref="IJ38:IL38"/>
    <mergeCell ref="HC35:IO35"/>
    <mergeCell ref="HS36:HU36"/>
    <mergeCell ref="HL60:HY60"/>
    <mergeCell ref="HZ60:IC60"/>
    <mergeCell ref="II50:IM50"/>
    <mergeCell ref="II51:IM51"/>
    <mergeCell ref="II52:IM52"/>
    <mergeCell ref="II53:IM53"/>
    <mergeCell ref="II54:IM54"/>
  </mergeCell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876B6-B81A-472B-AD06-F2ACE0835E20}">
  <sheetPr>
    <pageSetUpPr fitToPage="1"/>
  </sheetPr>
  <dimension ref="A1:FP195"/>
  <sheetViews>
    <sheetView zoomScaleNormal="100" workbookViewId="0">
      <selection activeCell="H13" sqref="H13:W13"/>
    </sheetView>
  </sheetViews>
  <sheetFormatPr defaultRowHeight="15" x14ac:dyDescent="0.25"/>
  <cols>
    <col min="1" max="85" width="2.7109375" style="1" customWidth="1"/>
    <col min="86" max="128" width="2.7109375" style="1" hidden="1" customWidth="1"/>
    <col min="129" max="131" width="2.7109375" style="2" hidden="1" customWidth="1"/>
    <col min="132" max="133" width="2.7109375" style="1" hidden="1" customWidth="1"/>
    <col min="134" max="148" width="2.7109375" style="3" hidden="1" customWidth="1"/>
    <col min="149" max="172" width="2.7109375" style="1" hidden="1" customWidth="1"/>
    <col min="173" max="249" width="2.7109375" style="1" customWidth="1"/>
    <col min="250" max="250" width="9.140625" style="1" customWidth="1"/>
    <col min="251" max="16384" width="9.140625" style="1"/>
  </cols>
  <sheetData>
    <row r="1" spans="1:124" ht="18" customHeight="1" x14ac:dyDescent="0.25"/>
    <row r="2" spans="1:124" ht="18" customHeight="1" x14ac:dyDescent="0.25">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c r="CK2" s="16" t="s">
        <v>42</v>
      </c>
      <c r="CL2" s="94" cm="1">
        <f t="array" ref="CL2">_xlfn.LET(
_xlpm.L,H36:H43,
_xlpm.K,E36:E43,
_xlpm.ADD,AM26+AM27,
_xlpm.INV,SUMPRODUCT(--(_xlpm.K&gt;0),IF(_xlpm.L&gt;0,1/(_xlpm.L+_xlpm.ADD),0)),
IF(_xlpm.INV=0,0,1/_xlpm.INV)
)</f>
        <v>13.333333333333332</v>
      </c>
      <c r="CM2" s="94"/>
      <c r="CN2" s="94"/>
      <c r="CO2" s="94"/>
      <c r="CP2" s="1" t="s">
        <v>53</v>
      </c>
      <c r="CS2" s="86" t="s">
        <v>43</v>
      </c>
      <c r="CT2" s="86"/>
      <c r="CU2" s="86"/>
      <c r="CV2" s="86"/>
      <c r="CW2" s="86"/>
      <c r="CX2" s="86"/>
      <c r="CY2" s="86"/>
      <c r="CZ2" s="86"/>
      <c r="DA2" s="86"/>
      <c r="DB2" s="86"/>
      <c r="DC2" s="86"/>
      <c r="DD2" s="86"/>
      <c r="DE2" s="86"/>
      <c r="DF2" s="86"/>
      <c r="DG2" s="86"/>
      <c r="DH2" s="86"/>
      <c r="DI2" s="86"/>
      <c r="DJ2" s="86"/>
      <c r="DK2" s="86"/>
      <c r="DL2" s="86"/>
      <c r="DM2" s="86"/>
      <c r="DN2" s="86"/>
      <c r="DO2" s="86"/>
      <c r="DP2" s="86"/>
      <c r="DQ2" s="86"/>
      <c r="DR2" s="86"/>
      <c r="DS2" s="86"/>
      <c r="DT2" s="86"/>
    </row>
    <row r="3" spans="1:124" ht="18" customHeight="1" x14ac:dyDescent="0.25">
      <c r="A3" s="9"/>
      <c r="B3" s="7"/>
      <c r="AO3" s="8" t="s">
        <v>0</v>
      </c>
      <c r="AP3" s="9"/>
      <c r="AR3" s="7"/>
      <c r="CF3" s="9"/>
      <c r="CS3" s="86"/>
      <c r="CT3" s="86"/>
      <c r="CU3" s="86"/>
      <c r="CV3" s="86"/>
      <c r="CW3" s="86"/>
      <c r="CX3" s="86"/>
      <c r="CY3" s="86"/>
      <c r="CZ3" s="86"/>
      <c r="DA3" s="86"/>
      <c r="DB3" s="86"/>
      <c r="DC3" s="86"/>
      <c r="DD3" s="86"/>
      <c r="DE3" s="86"/>
      <c r="DF3" s="86"/>
      <c r="DG3" s="86"/>
      <c r="DH3" s="86"/>
      <c r="DI3" s="86"/>
      <c r="DJ3" s="86"/>
      <c r="DK3" s="86"/>
      <c r="DL3" s="86"/>
      <c r="DM3" s="86"/>
      <c r="DN3" s="86"/>
      <c r="DO3" s="86"/>
      <c r="DP3" s="86"/>
      <c r="DQ3" s="86"/>
      <c r="DR3" s="86"/>
      <c r="DS3" s="86"/>
      <c r="DT3" s="86"/>
    </row>
    <row r="4" spans="1:124" ht="18" customHeight="1" x14ac:dyDescent="0.25">
      <c r="A4" s="9"/>
      <c r="B4" s="7"/>
      <c r="AO4" s="10" t="s">
        <v>1</v>
      </c>
      <c r="AP4" s="9"/>
      <c r="AR4" s="7"/>
      <c r="CF4" s="9"/>
      <c r="CS4" s="86"/>
      <c r="CT4" s="86"/>
      <c r="CU4" s="86"/>
      <c r="CV4" s="86"/>
      <c r="CW4" s="86"/>
      <c r="CX4" s="86"/>
      <c r="CY4" s="86"/>
      <c r="CZ4" s="86"/>
      <c r="DA4" s="86"/>
      <c r="DB4" s="86"/>
      <c r="DC4" s="86"/>
      <c r="DD4" s="86"/>
      <c r="DE4" s="86"/>
      <c r="DF4" s="86"/>
      <c r="DG4" s="86"/>
      <c r="DH4" s="86"/>
      <c r="DI4" s="86"/>
      <c r="DJ4" s="86"/>
      <c r="DK4" s="86"/>
      <c r="DL4" s="86"/>
      <c r="DM4" s="86"/>
      <c r="DN4" s="86"/>
      <c r="DO4" s="86"/>
      <c r="DP4" s="86"/>
      <c r="DQ4" s="86"/>
      <c r="DR4" s="86"/>
      <c r="DS4" s="86"/>
      <c r="DT4" s="86"/>
    </row>
    <row r="5" spans="1:124" ht="18" customHeight="1" thickBot="1" x14ac:dyDescent="0.3">
      <c r="A5" s="9"/>
      <c r="B5" s="7"/>
      <c r="AO5" s="10" t="s">
        <v>2</v>
      </c>
      <c r="AP5" s="9"/>
      <c r="AR5" s="7"/>
      <c r="AS5" s="11" t="s">
        <v>78</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c r="CS5" s="86"/>
      <c r="CT5" s="86"/>
      <c r="CU5" s="86"/>
      <c r="CV5" s="86"/>
      <c r="CW5" s="86"/>
      <c r="CX5" s="86"/>
      <c r="CY5" s="86"/>
      <c r="CZ5" s="86"/>
      <c r="DA5" s="86"/>
      <c r="DB5" s="86"/>
      <c r="DC5" s="86"/>
      <c r="DD5" s="86"/>
      <c r="DE5" s="86"/>
      <c r="DF5" s="86"/>
      <c r="DG5" s="86"/>
      <c r="DH5" s="86"/>
      <c r="DI5" s="86"/>
      <c r="DJ5" s="86"/>
      <c r="DK5" s="86"/>
      <c r="DL5" s="86"/>
      <c r="DM5" s="86"/>
      <c r="DN5" s="86"/>
      <c r="DO5" s="86"/>
      <c r="DP5" s="86"/>
      <c r="DQ5" s="86"/>
      <c r="DR5" s="86"/>
      <c r="DS5" s="86"/>
      <c r="DT5" s="86"/>
    </row>
    <row r="6" spans="1:124" ht="18" customHeight="1" thickBot="1" x14ac:dyDescent="0.3">
      <c r="A6" s="9"/>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G6" s="11"/>
      <c r="AH6" s="11"/>
      <c r="AI6" s="11"/>
      <c r="AJ6" s="11"/>
      <c r="AK6" s="11"/>
      <c r="AL6" s="11"/>
      <c r="AM6" s="11"/>
      <c r="AN6" s="11"/>
      <c r="AO6" s="12" t="s">
        <v>3</v>
      </c>
      <c r="AP6" s="9"/>
      <c r="AR6" s="7"/>
      <c r="CF6" s="9"/>
      <c r="CS6" s="86"/>
      <c r="CT6" s="86"/>
      <c r="CU6" s="86"/>
      <c r="CV6" s="86"/>
      <c r="CW6" s="86"/>
      <c r="CX6" s="86"/>
      <c r="CY6" s="86"/>
      <c r="CZ6" s="86"/>
      <c r="DA6" s="86"/>
      <c r="DB6" s="86"/>
      <c r="DC6" s="86"/>
      <c r="DD6" s="86"/>
      <c r="DE6" s="86"/>
      <c r="DF6" s="86"/>
      <c r="DG6" s="86"/>
      <c r="DH6" s="86"/>
      <c r="DI6" s="86"/>
      <c r="DJ6" s="86"/>
      <c r="DK6" s="86"/>
      <c r="DL6" s="86"/>
      <c r="DM6" s="86"/>
      <c r="DN6" s="86"/>
      <c r="DO6" s="86"/>
      <c r="DP6" s="86"/>
      <c r="DQ6" s="86"/>
      <c r="DR6" s="86"/>
      <c r="DS6" s="86"/>
      <c r="DT6" s="86"/>
    </row>
    <row r="7" spans="1:124" ht="18" customHeight="1" x14ac:dyDescent="0.3">
      <c r="A7" s="9"/>
      <c r="B7" s="7"/>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9"/>
      <c r="AR7" s="7"/>
      <c r="AS7" s="17" t="s">
        <v>26</v>
      </c>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9"/>
      <c r="CS7" s="86"/>
      <c r="CT7" s="86"/>
      <c r="CU7" s="86"/>
      <c r="CV7" s="86"/>
      <c r="CW7" s="86"/>
      <c r="CX7" s="86"/>
      <c r="CY7" s="86"/>
      <c r="CZ7" s="86"/>
      <c r="DA7" s="86"/>
      <c r="DB7" s="86"/>
      <c r="DC7" s="86"/>
      <c r="DD7" s="86"/>
      <c r="DE7" s="86"/>
      <c r="DF7" s="86"/>
      <c r="DG7" s="86"/>
      <c r="DH7" s="86"/>
      <c r="DI7" s="86"/>
      <c r="DJ7" s="86"/>
      <c r="DK7" s="86"/>
      <c r="DL7" s="86"/>
      <c r="DM7" s="86"/>
      <c r="DN7" s="86"/>
      <c r="DO7" s="86"/>
      <c r="DP7" s="86"/>
      <c r="DQ7" s="86"/>
      <c r="DR7" s="86"/>
      <c r="DS7" s="86"/>
      <c r="DT7" s="86"/>
    </row>
    <row r="8" spans="1:124" ht="18" customHeight="1" x14ac:dyDescent="0.25">
      <c r="A8" s="9"/>
      <c r="B8" s="7"/>
      <c r="C8" s="91" t="s">
        <v>76</v>
      </c>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
      <c r="AR8" s="7"/>
      <c r="CE8" s="13"/>
      <c r="CF8" s="9"/>
      <c r="CS8" s="86"/>
      <c r="CT8" s="86"/>
      <c r="CU8" s="86"/>
      <c r="CV8" s="86"/>
      <c r="CW8" s="86"/>
      <c r="CX8" s="86"/>
      <c r="CY8" s="86"/>
      <c r="CZ8" s="86"/>
      <c r="DA8" s="86"/>
      <c r="DB8" s="86"/>
      <c r="DC8" s="86"/>
      <c r="DD8" s="86"/>
      <c r="DE8" s="86"/>
      <c r="DF8" s="86"/>
      <c r="DG8" s="86"/>
      <c r="DH8" s="86"/>
      <c r="DI8" s="86"/>
      <c r="DJ8" s="86"/>
      <c r="DK8" s="86"/>
      <c r="DL8" s="86"/>
      <c r="DM8" s="86"/>
      <c r="DN8" s="86"/>
      <c r="DO8" s="86"/>
      <c r="DP8" s="86"/>
      <c r="DQ8" s="86"/>
      <c r="DR8" s="86"/>
      <c r="DS8" s="86"/>
      <c r="DT8" s="86"/>
    </row>
    <row r="9" spans="1:124" ht="18" customHeight="1" x14ac:dyDescent="0.35">
      <c r="A9" s="9"/>
      <c r="B9" s="7"/>
      <c r="C9" s="91"/>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
      <c r="AR9" s="7"/>
      <c r="BE9" s="15" t="s">
        <v>61</v>
      </c>
      <c r="BF9" s="77">
        <f>CM9</f>
        <v>133.33333333333331</v>
      </c>
      <c r="BG9" s="77"/>
      <c r="BH9" s="77"/>
      <c r="BI9" s="1" t="s">
        <v>53</v>
      </c>
      <c r="BL9" s="83" t="str">
        <f>"An analysis of the Close-in Fault (Outrush) scenario was performed to determine the maximum transient discharge stresses on the switching device in accordance with IEEE Std C37.012-2022 and IEEE PES-TR16. Based on a Total Capacitance (Ctotal) of "&amp;ROUND(BF10,1)&amp;" µF discharging through a Total Loop Inductance (Ltotal) of "&amp;ROUND(BF9,1)&amp;" µH (representing the impedance path from the capacitor bank"</f>
        <v>An analysis of the Close-in Fault (Outrush) scenario was performed to determine the maximum transient discharge stresses on the switching device in accordance with IEEE Std C37.012-2022 and IEEE PES-TR16. Based on a Total Capacitance (Ctotal) of 717.3 µF discharging through a Total Loop Inductance (Ltotal) of 133.3 µH (representing the impedance path from the capacitor bank</v>
      </c>
      <c r="BM9" s="83"/>
      <c r="BN9" s="83"/>
      <c r="BO9" s="83"/>
      <c r="BP9" s="83"/>
      <c r="BQ9" s="83"/>
      <c r="BR9" s="83"/>
      <c r="BS9" s="83"/>
      <c r="BT9" s="83"/>
      <c r="BU9" s="83"/>
      <c r="BV9" s="83"/>
      <c r="BW9" s="83"/>
      <c r="BX9" s="83"/>
      <c r="BY9" s="83"/>
      <c r="BZ9" s="83"/>
      <c r="CA9" s="83"/>
      <c r="CB9" s="83"/>
      <c r="CC9" s="83"/>
      <c r="CD9" s="83"/>
      <c r="CE9" s="83"/>
      <c r="CF9" s="9"/>
      <c r="CL9" s="15" t="s">
        <v>44</v>
      </c>
      <c r="CM9" s="81">
        <f>CL2+S28+S27+AM29</f>
        <v>133.33333333333331</v>
      </c>
      <c r="CN9" s="81"/>
      <c r="CO9" s="81"/>
      <c r="CP9" s="81"/>
      <c r="CQ9" s="1" t="s">
        <v>53</v>
      </c>
      <c r="CS9" s="86" t="s">
        <v>45</v>
      </c>
      <c r="CT9" s="86"/>
      <c r="CU9" s="86"/>
      <c r="CV9" s="86"/>
      <c r="CW9" s="86"/>
      <c r="CX9" s="86"/>
      <c r="CY9" s="86"/>
      <c r="CZ9" s="86"/>
      <c r="DA9" s="86"/>
      <c r="DB9" s="86"/>
      <c r="DC9" s="86"/>
      <c r="DD9" s="86"/>
      <c r="DE9" s="86"/>
      <c r="DF9" s="86"/>
      <c r="DG9" s="86"/>
      <c r="DH9" s="86"/>
      <c r="DI9" s="86"/>
      <c r="DJ9" s="86"/>
      <c r="DK9" s="86"/>
      <c r="DL9" s="86"/>
      <c r="DM9" s="86"/>
      <c r="DN9" s="86"/>
      <c r="DO9" s="86"/>
      <c r="DP9" s="86"/>
      <c r="DQ9" s="86"/>
      <c r="DR9" s="86"/>
      <c r="DS9" s="86"/>
      <c r="DT9" s="86"/>
    </row>
    <row r="10" spans="1:124" ht="18" customHeight="1" x14ac:dyDescent="0.35">
      <c r="A10" s="9"/>
      <c r="B10" s="7"/>
      <c r="C10" s="91"/>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
      <c r="AR10" s="7"/>
      <c r="BE10" s="15" t="s">
        <v>60</v>
      </c>
      <c r="BF10" s="77">
        <f>CM12</f>
        <v>717.34941114221533</v>
      </c>
      <c r="BG10" s="77"/>
      <c r="BH10" s="77"/>
      <c r="BI10" s="1" t="s">
        <v>59</v>
      </c>
      <c r="BL10" s="83"/>
      <c r="BM10" s="83"/>
      <c r="BN10" s="83"/>
      <c r="BO10" s="83"/>
      <c r="BP10" s="83"/>
      <c r="BQ10" s="83"/>
      <c r="BR10" s="83"/>
      <c r="BS10" s="83"/>
      <c r="BT10" s="83"/>
      <c r="BU10" s="83"/>
      <c r="BV10" s="83"/>
      <c r="BW10" s="83"/>
      <c r="BX10" s="83"/>
      <c r="BY10" s="83"/>
      <c r="BZ10" s="83"/>
      <c r="CA10" s="83"/>
      <c r="CB10" s="83"/>
      <c r="CC10" s="83"/>
      <c r="CD10" s="83"/>
      <c r="CE10" s="83"/>
      <c r="CF10" s="9"/>
      <c r="CS10" s="86"/>
      <c r="CT10" s="86"/>
      <c r="CU10" s="86"/>
      <c r="CV10" s="86"/>
      <c r="CW10" s="86"/>
      <c r="CX10" s="86"/>
      <c r="CY10" s="86"/>
      <c r="CZ10" s="86"/>
      <c r="DA10" s="86"/>
      <c r="DB10" s="86"/>
      <c r="DC10" s="86"/>
      <c r="DD10" s="86"/>
      <c r="DE10" s="86"/>
      <c r="DF10" s="86"/>
      <c r="DG10" s="86"/>
      <c r="DH10" s="86"/>
      <c r="DI10" s="86"/>
      <c r="DJ10" s="86"/>
      <c r="DK10" s="86"/>
      <c r="DL10" s="86"/>
      <c r="DM10" s="86"/>
      <c r="DN10" s="86"/>
      <c r="DO10" s="86"/>
      <c r="DP10" s="86"/>
      <c r="DQ10" s="86"/>
      <c r="DR10" s="86"/>
      <c r="DS10" s="86"/>
      <c r="DT10" s="86"/>
    </row>
    <row r="11" spans="1:124" ht="18" customHeight="1" x14ac:dyDescent="0.35">
      <c r="A11" s="9"/>
      <c r="B11" s="7"/>
      <c r="C11" s="14" t="s">
        <v>8</v>
      </c>
      <c r="D11" s="33"/>
      <c r="E11" s="34"/>
      <c r="F11" s="34"/>
      <c r="G11" s="34"/>
      <c r="H11" s="34"/>
      <c r="I11" s="35"/>
      <c r="J11" s="16"/>
      <c r="K11" s="16"/>
      <c r="L11" s="16"/>
      <c r="M11" s="16"/>
      <c r="N11" s="16"/>
      <c r="O11" s="16"/>
      <c r="P11" s="16"/>
      <c r="Q11" s="16"/>
      <c r="R11" s="16"/>
      <c r="S11" s="16"/>
      <c r="T11" s="16"/>
      <c r="U11" s="16"/>
      <c r="V11" s="16"/>
      <c r="W11" s="16"/>
      <c r="X11" s="16"/>
      <c r="Y11" s="16"/>
      <c r="Z11" s="16"/>
      <c r="AA11" s="16"/>
      <c r="AB11" s="16"/>
      <c r="AC11" s="16" t="s">
        <v>9</v>
      </c>
      <c r="AD11" s="16"/>
      <c r="AE11" s="16"/>
      <c r="AG11" s="36"/>
      <c r="AH11" s="36"/>
      <c r="AI11" s="36"/>
      <c r="AJ11" s="36"/>
      <c r="AK11" s="36"/>
      <c r="AL11" s="36"/>
      <c r="AM11" s="36"/>
      <c r="AN11" s="37" t="s">
        <v>10</v>
      </c>
      <c r="AO11" s="36"/>
      <c r="AP11" s="9"/>
      <c r="AR11" s="7"/>
      <c r="BE11" s="15" t="s">
        <v>62</v>
      </c>
      <c r="BF11" s="77">
        <f>CM15</f>
        <v>28.748960541912421</v>
      </c>
      <c r="BG11" s="77"/>
      <c r="BH11" s="77"/>
      <c r="BI11" s="1" t="s">
        <v>63</v>
      </c>
      <c r="BL11" s="83"/>
      <c r="BM11" s="83"/>
      <c r="BN11" s="83"/>
      <c r="BO11" s="83"/>
      <c r="BP11" s="83"/>
      <c r="BQ11" s="83"/>
      <c r="BR11" s="83"/>
      <c r="BS11" s="83"/>
      <c r="BT11" s="83"/>
      <c r="BU11" s="83"/>
      <c r="BV11" s="83"/>
      <c r="BW11" s="83"/>
      <c r="BX11" s="83"/>
      <c r="BY11" s="83"/>
      <c r="BZ11" s="83"/>
      <c r="CA11" s="83"/>
      <c r="CB11" s="83"/>
      <c r="CC11" s="83"/>
      <c r="CD11" s="83"/>
      <c r="CE11" s="83"/>
      <c r="CF11" s="9"/>
      <c r="CS11" s="86"/>
      <c r="CT11" s="86"/>
      <c r="CU11" s="86"/>
      <c r="CV11" s="86"/>
      <c r="CW11" s="86"/>
      <c r="CX11" s="86"/>
      <c r="CY11" s="86"/>
      <c r="CZ11" s="86"/>
      <c r="DA11" s="86"/>
      <c r="DB11" s="86"/>
      <c r="DC11" s="86"/>
      <c r="DD11" s="86"/>
      <c r="DE11" s="86"/>
      <c r="DF11" s="86"/>
      <c r="DG11" s="86"/>
      <c r="DH11" s="86"/>
      <c r="DI11" s="86"/>
      <c r="DJ11" s="86"/>
      <c r="DK11" s="86"/>
      <c r="DL11" s="86"/>
      <c r="DM11" s="86"/>
      <c r="DN11" s="86"/>
      <c r="DO11" s="86"/>
      <c r="DP11" s="86"/>
      <c r="DQ11" s="86"/>
      <c r="DR11" s="86"/>
      <c r="DS11" s="86"/>
      <c r="DT11" s="86"/>
    </row>
    <row r="12" spans="1:124" ht="18" customHeight="1" x14ac:dyDescent="0.35">
      <c r="A12" s="9"/>
      <c r="B12" s="7"/>
      <c r="AP12" s="9"/>
      <c r="AR12" s="7"/>
      <c r="BE12" s="15" t="s">
        <v>64</v>
      </c>
      <c r="BF12" s="78">
        <f>CM18</f>
        <v>514.61849487880102</v>
      </c>
      <c r="BG12" s="78"/>
      <c r="BH12" s="78"/>
      <c r="BI12" s="1" t="s">
        <v>65</v>
      </c>
      <c r="BL12" s="83"/>
      <c r="BM12" s="83"/>
      <c r="BN12" s="83"/>
      <c r="BO12" s="83"/>
      <c r="BP12" s="83"/>
      <c r="BQ12" s="83"/>
      <c r="BR12" s="83"/>
      <c r="BS12" s="83"/>
      <c r="BT12" s="83"/>
      <c r="BU12" s="83"/>
      <c r="BV12" s="83"/>
      <c r="BW12" s="83"/>
      <c r="BX12" s="83"/>
      <c r="BY12" s="83"/>
      <c r="BZ12" s="83"/>
      <c r="CA12" s="83"/>
      <c r="CB12" s="83"/>
      <c r="CC12" s="83"/>
      <c r="CD12" s="83"/>
      <c r="CE12" s="83"/>
      <c r="CF12" s="9"/>
      <c r="CL12" s="15" t="s">
        <v>50</v>
      </c>
      <c r="CM12" s="85">
        <f>SUM(O36:R43)*(1+AM25)</f>
        <v>717.34941114221533</v>
      </c>
      <c r="CN12" s="80"/>
      <c r="CO12" s="80"/>
      <c r="CP12" s="80"/>
      <c r="CR12" s="51"/>
      <c r="CS12" s="79" t="s">
        <v>67</v>
      </c>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row>
    <row r="13" spans="1:124" ht="18" customHeight="1" x14ac:dyDescent="0.35">
      <c r="A13" s="9"/>
      <c r="B13" s="7"/>
      <c r="C13" s="16"/>
      <c r="D13" s="16"/>
      <c r="E13" s="16"/>
      <c r="F13" s="16"/>
      <c r="G13" s="10" t="s">
        <v>11</v>
      </c>
      <c r="H13" s="69" t="s">
        <v>12</v>
      </c>
      <c r="I13" s="69"/>
      <c r="J13" s="69"/>
      <c r="K13" s="69"/>
      <c r="L13" s="69"/>
      <c r="M13" s="69"/>
      <c r="N13" s="69"/>
      <c r="O13" s="69"/>
      <c r="P13" s="69"/>
      <c r="Q13" s="69"/>
      <c r="R13" s="69"/>
      <c r="S13" s="69"/>
      <c r="T13" s="69"/>
      <c r="U13" s="69"/>
      <c r="V13" s="69"/>
      <c r="W13" s="69"/>
      <c r="X13" s="16"/>
      <c r="Y13" s="16"/>
      <c r="Z13" s="16"/>
      <c r="AA13" s="16"/>
      <c r="AD13" s="10" t="s">
        <v>13</v>
      </c>
      <c r="AE13" s="70" t="s">
        <v>14</v>
      </c>
      <c r="AF13" s="70"/>
      <c r="AG13" s="70"/>
      <c r="AH13" s="70"/>
      <c r="AI13" s="70"/>
      <c r="AJ13" s="70"/>
      <c r="AK13" s="70"/>
      <c r="AL13" s="70"/>
      <c r="AM13" s="70"/>
      <c r="AN13" s="70"/>
      <c r="AO13" s="16"/>
      <c r="AP13" s="9"/>
      <c r="AR13" s="7"/>
      <c r="BE13" s="15" t="s">
        <v>66</v>
      </c>
      <c r="BF13" s="78">
        <f>CM21</f>
        <v>14794.746803409009</v>
      </c>
      <c r="BG13" s="78"/>
      <c r="BH13" s="78"/>
      <c r="BI13" s="1" t="s">
        <v>58</v>
      </c>
      <c r="BL13" s="83"/>
      <c r="BM13" s="83"/>
      <c r="BN13" s="83"/>
      <c r="BO13" s="83"/>
      <c r="BP13" s="83"/>
      <c r="BQ13" s="83"/>
      <c r="BR13" s="83"/>
      <c r="BS13" s="83"/>
      <c r="BT13" s="83"/>
      <c r="BU13" s="83"/>
      <c r="BV13" s="83"/>
      <c r="BW13" s="83"/>
      <c r="BX13" s="83"/>
      <c r="BY13" s="83"/>
      <c r="BZ13" s="83"/>
      <c r="CA13" s="83"/>
      <c r="CB13" s="83"/>
      <c r="CC13" s="83"/>
      <c r="CD13" s="83"/>
      <c r="CE13" s="83"/>
      <c r="CF13" s="9"/>
      <c r="CL13" s="15" t="s">
        <v>51</v>
      </c>
      <c r="CM13" s="80">
        <f>S24*(SQRT(2/3))*(1+S25)</f>
        <v>12.394418098482884</v>
      </c>
      <c r="CN13" s="80"/>
      <c r="CO13" s="80"/>
      <c r="CP13" s="80"/>
      <c r="CQ13" s="1" t="s">
        <v>52</v>
      </c>
      <c r="CS13" s="80" t="s">
        <v>54</v>
      </c>
      <c r="CT13" s="80"/>
      <c r="CU13" s="80"/>
      <c r="CV13" s="80"/>
      <c r="CW13" s="80"/>
      <c r="CX13" s="80"/>
      <c r="CY13" s="80"/>
      <c r="CZ13" s="80"/>
      <c r="DA13" s="80"/>
      <c r="DB13" s="80"/>
      <c r="DC13" s="80"/>
      <c r="DD13" s="80"/>
      <c r="DE13" s="80"/>
      <c r="DF13" s="80"/>
      <c r="DG13" s="80"/>
      <c r="DH13" s="80"/>
      <c r="DI13" s="80"/>
      <c r="DJ13" s="80"/>
      <c r="DK13" s="80"/>
      <c r="DL13" s="80"/>
      <c r="DM13" s="80"/>
      <c r="DN13" s="80"/>
      <c r="DO13" s="80"/>
      <c r="DP13" s="80"/>
      <c r="DQ13" s="80"/>
      <c r="DR13" s="80"/>
      <c r="DS13" s="80"/>
      <c r="DT13" s="80"/>
    </row>
    <row r="14" spans="1:124" ht="18" customHeight="1" x14ac:dyDescent="0.25">
      <c r="A14" s="9"/>
      <c r="B14" s="7"/>
      <c r="C14" s="16"/>
      <c r="D14" s="16"/>
      <c r="E14" s="16"/>
      <c r="F14" s="16"/>
      <c r="G14" s="10" t="s">
        <v>18</v>
      </c>
      <c r="H14" s="69" t="s">
        <v>16</v>
      </c>
      <c r="I14" s="69"/>
      <c r="J14" s="69"/>
      <c r="K14" s="69"/>
      <c r="L14" s="69"/>
      <c r="M14" s="69"/>
      <c r="N14" s="69"/>
      <c r="O14" s="69"/>
      <c r="P14" s="69"/>
      <c r="Q14" s="69"/>
      <c r="R14" s="69"/>
      <c r="S14" s="69"/>
      <c r="T14" s="69"/>
      <c r="U14" s="69"/>
      <c r="V14" s="69"/>
      <c r="W14" s="69"/>
      <c r="X14" s="16"/>
      <c r="Y14" s="16"/>
      <c r="Z14" s="16"/>
      <c r="AA14" s="16"/>
      <c r="AB14" s="16"/>
      <c r="AD14" s="10" t="s">
        <v>15</v>
      </c>
      <c r="AE14" s="71" t="s">
        <v>17</v>
      </c>
      <c r="AF14" s="72"/>
      <c r="AG14" s="72"/>
      <c r="AH14" s="72"/>
      <c r="AI14" s="72"/>
      <c r="AJ14" s="72"/>
      <c r="AK14" s="72"/>
      <c r="AL14" s="72"/>
      <c r="AM14" s="72"/>
      <c r="AN14" s="73"/>
      <c r="AO14" s="16"/>
      <c r="AP14" s="9"/>
      <c r="AR14" s="7"/>
      <c r="BL14" s="83"/>
      <c r="BM14" s="83"/>
      <c r="BN14" s="83"/>
      <c r="BO14" s="83"/>
      <c r="BP14" s="83"/>
      <c r="BQ14" s="83"/>
      <c r="BR14" s="83"/>
      <c r="BS14" s="83"/>
      <c r="BT14" s="83"/>
      <c r="BU14" s="83"/>
      <c r="BV14" s="83"/>
      <c r="BW14" s="83"/>
      <c r="BX14" s="83"/>
      <c r="BY14" s="83"/>
      <c r="BZ14" s="83"/>
      <c r="CA14" s="83"/>
      <c r="CB14" s="83"/>
      <c r="CC14" s="83"/>
      <c r="CD14" s="83"/>
      <c r="CE14" s="83"/>
      <c r="CF14" s="9"/>
    </row>
    <row r="15" spans="1:124" ht="18" customHeight="1" x14ac:dyDescent="0.35">
      <c r="A15" s="9"/>
      <c r="B15" s="7"/>
      <c r="D15" s="16"/>
      <c r="E15" s="16"/>
      <c r="F15" s="16"/>
      <c r="G15" s="16"/>
      <c r="H15" s="16"/>
      <c r="I15" s="16"/>
      <c r="J15" s="16"/>
      <c r="K15" s="16"/>
      <c r="L15" s="16"/>
      <c r="M15" s="16"/>
      <c r="N15" s="16"/>
      <c r="O15" s="16"/>
      <c r="P15" s="16"/>
      <c r="R15" s="16"/>
      <c r="S15" s="16"/>
      <c r="T15" s="16"/>
      <c r="U15" s="16"/>
      <c r="V15" s="16"/>
      <c r="W15" s="16"/>
      <c r="X15" s="16"/>
      <c r="Y15" s="16"/>
      <c r="Z15" s="16"/>
      <c r="AA15" s="16"/>
      <c r="AB15" s="16"/>
      <c r="AC15" s="16" t="s">
        <v>9</v>
      </c>
      <c r="AD15" s="16"/>
      <c r="AE15" s="16"/>
      <c r="AF15" s="16"/>
      <c r="AG15" s="16"/>
      <c r="AH15" s="16"/>
      <c r="AI15" s="16"/>
      <c r="AJ15" s="16"/>
      <c r="AK15" s="16"/>
      <c r="AL15" s="16"/>
      <c r="AM15" s="16"/>
      <c r="AN15" s="16"/>
      <c r="AO15" s="16"/>
      <c r="AP15" s="9"/>
      <c r="AR15" s="7"/>
      <c r="AS15" s="83" t="str">
        <f>" to the fault location), the calculated Peak Outrush Current (Ipeak) is "&amp;ROUND(BF11,1)&amp;" kA. The natural frequency of this discharge event is calculated as "&amp;ROUND(BF12,0)&amp;" Hz, resulting in a current-frequency product (I×f) of "&amp;ROUND(BF13,0)&amp;" kA·Hz. These values identify the transient duty required to verify the switchgear's close-and-latch and frequency withstand capabilities. See below for Victim Breaker Evaluation."</f>
        <v xml:space="preserve"> to the fault location), the calculated Peak Outrush Current (Ipeak) is 28.7 kA. The natural frequency of this discharge event is calculated as 515 Hz, resulting in a current-frequency product (I×f) of 14795 kA·Hz. These values identify the transient duty required to verify the switchgear's close-and-latch and frequency withstand capabilities. See below for Victim Breaker Evaluation.</v>
      </c>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c r="CC15" s="83"/>
      <c r="CD15" s="83"/>
      <c r="CE15" s="83"/>
      <c r="CF15" s="9"/>
      <c r="CL15" s="15" t="s">
        <v>55</v>
      </c>
      <c r="CM15" s="81">
        <f>CM13*SQRT((CM12*0.000001)/(CM9*0.000001))</f>
        <v>28.748960541912421</v>
      </c>
      <c r="CN15" s="81"/>
      <c r="CO15" s="81"/>
      <c r="CP15" s="81"/>
    </row>
    <row r="16" spans="1:124" ht="18" customHeight="1" x14ac:dyDescent="0.3">
      <c r="A16" s="9"/>
      <c r="B16" s="7"/>
      <c r="C16" s="17" t="s">
        <v>19</v>
      </c>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9"/>
      <c r="AR16" s="7"/>
      <c r="AS16" s="83"/>
      <c r="AT16" s="83"/>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c r="CC16" s="83"/>
      <c r="CD16" s="83"/>
      <c r="CE16" s="83"/>
      <c r="CF16" s="9"/>
    </row>
    <row r="17" spans="1:95" ht="18" customHeight="1" x14ac:dyDescent="0.25">
      <c r="A17" s="9"/>
      <c r="B17" s="7"/>
      <c r="D17" s="38"/>
      <c r="E17" s="38"/>
      <c r="F17" s="38"/>
      <c r="G17" s="38"/>
      <c r="H17" s="38"/>
      <c r="I17" s="38"/>
      <c r="J17" s="38"/>
      <c r="K17" s="38"/>
      <c r="AP17" s="9"/>
      <c r="AR17" s="7"/>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c r="CC17" s="83"/>
      <c r="CD17" s="83"/>
      <c r="CE17" s="83"/>
      <c r="CF17" s="9"/>
    </row>
    <row r="18" spans="1:95" ht="18" customHeight="1" x14ac:dyDescent="0.35">
      <c r="A18" s="9"/>
      <c r="B18" s="7"/>
      <c r="C18" s="39"/>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9"/>
      <c r="AR18" s="7"/>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83"/>
      <c r="CD18" s="83"/>
      <c r="CE18" s="83"/>
      <c r="CF18" s="9"/>
      <c r="CL18" s="15" t="s">
        <v>56</v>
      </c>
      <c r="CM18" s="81">
        <f>1000*1000/(2*PI()*SQRT(CM9*CM12))</f>
        <v>514.61849487880102</v>
      </c>
      <c r="CN18" s="81"/>
      <c r="CO18" s="81"/>
      <c r="CP18" s="81"/>
    </row>
    <row r="19" spans="1:95" ht="18" customHeight="1" x14ac:dyDescent="0.25">
      <c r="A19" s="9"/>
      <c r="B19" s="7"/>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9"/>
      <c r="AR19" s="7"/>
      <c r="BH19" s="15"/>
      <c r="CE19" s="41"/>
      <c r="CF19" s="9"/>
    </row>
    <row r="20" spans="1:95" ht="18" customHeight="1" x14ac:dyDescent="0.3">
      <c r="A20" s="9"/>
      <c r="B20" s="7"/>
      <c r="C20" s="40"/>
      <c r="D20" s="40"/>
      <c r="E20" s="40"/>
      <c r="F20" s="40"/>
      <c r="G20" s="40"/>
      <c r="H20" s="40"/>
      <c r="I20" s="40"/>
      <c r="J20" s="40"/>
      <c r="K20" s="40"/>
      <c r="L20" s="40"/>
      <c r="M20" s="40"/>
      <c r="N20" s="40"/>
      <c r="O20" s="40"/>
      <c r="P20" s="40"/>
      <c r="Q20" s="40"/>
      <c r="R20" s="40"/>
      <c r="S20" s="40"/>
      <c r="T20" s="40"/>
      <c r="U20" s="40"/>
      <c r="V20" s="40"/>
      <c r="W20" s="40"/>
      <c r="X20" s="40"/>
      <c r="Y20" s="40"/>
      <c r="Z20" s="40"/>
      <c r="AA20" s="40"/>
      <c r="AB20" s="40"/>
      <c r="AC20" s="40"/>
      <c r="AD20" s="40"/>
      <c r="AE20" s="40"/>
      <c r="AF20" s="40"/>
      <c r="AG20" s="40"/>
      <c r="AH20" s="40"/>
      <c r="AI20" s="40"/>
      <c r="AJ20" s="40"/>
      <c r="AK20" s="40"/>
      <c r="AL20" s="40"/>
      <c r="AM20" s="40"/>
      <c r="AN20" s="40"/>
      <c r="AO20" s="40"/>
      <c r="AP20" s="9"/>
      <c r="AR20" s="7"/>
      <c r="AS20" s="84" t="s">
        <v>72</v>
      </c>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9"/>
    </row>
    <row r="21" spans="1:95" ht="18" customHeight="1" x14ac:dyDescent="0.25">
      <c r="A21" s="9"/>
      <c r="B21" s="7"/>
      <c r="AP21" s="9"/>
      <c r="AR21" s="7"/>
      <c r="AT21" s="19"/>
      <c r="AU21" s="19"/>
      <c r="AV21" s="19"/>
      <c r="AW21" s="19"/>
      <c r="AX21" s="19"/>
      <c r="AY21" s="19"/>
      <c r="AZ21" s="23" t="s">
        <v>73</v>
      </c>
      <c r="BA21" s="62" t="str">
        <f>IF(OR(AL34="C1",AL34="C2"),
    IF(BF11&lt;=AL37*(1-AM28),"PASS","FAIL"),
    IF(AL34="C0",
        IF(BF11&lt;=MIN(1.41*AL36,50)*(1-AM28),"PASS","FAIL"),
        "n/a"
    )
)</f>
        <v>PASS</v>
      </c>
      <c r="BB21" s="62"/>
      <c r="BC21" s="62"/>
      <c r="BD21" s="62"/>
      <c r="BE21" s="31"/>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9"/>
      <c r="CL21" s="15" t="s">
        <v>57</v>
      </c>
      <c r="CM21" s="82">
        <f>CM18*CM15</f>
        <v>14794.746803409009</v>
      </c>
      <c r="CN21" s="82"/>
      <c r="CO21" s="82"/>
      <c r="CP21" s="82"/>
      <c r="CQ21" s="1" t="s">
        <v>58</v>
      </c>
    </row>
    <row r="22" spans="1:95" ht="18" customHeight="1" x14ac:dyDescent="0.25">
      <c r="A22" s="9"/>
      <c r="B22" s="7"/>
      <c r="AP22" s="9"/>
      <c r="AR22" s="7"/>
      <c r="AT22" s="19"/>
      <c r="AU22" s="19"/>
      <c r="AV22" s="19"/>
      <c r="AW22" s="19"/>
      <c r="AX22" s="19"/>
      <c r="AY22" s="19"/>
      <c r="AZ22" s="23" t="s">
        <v>74</v>
      </c>
      <c r="BA22" s="62" t="str">
        <f>IF(OR(AL33="Vacuum",AL33="SF6"),
    "No Limit",
    IF(AL33="Oil",
        IF(AL34="C0",
            IF(BF13&lt;=20000*(1-AM28),"PASS","FAIL"),
            IF(OR(AL34="C1",AL34="C2"),
                IF(BF13&lt;=IF(AND(AL39&gt;0,AL40&gt;0),AL39*AL40,85000)*(1-AM28),"PASS","FAIL"),
                "n/a"
            )
        ),
        "n/a"
    )
)</f>
        <v>No Limit</v>
      </c>
      <c r="BB22" s="62"/>
      <c r="BC22" s="62"/>
      <c r="BD22" s="62"/>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9"/>
    </row>
    <row r="23" spans="1:95" ht="18" customHeight="1" x14ac:dyDescent="0.3">
      <c r="A23" s="9"/>
      <c r="B23" s="7"/>
      <c r="C23" s="44" t="s">
        <v>20</v>
      </c>
      <c r="AP23" s="9"/>
      <c r="AR23" s="7"/>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9"/>
    </row>
    <row r="24" spans="1:95" ht="18" customHeight="1" x14ac:dyDescent="0.25">
      <c r="A24" s="9"/>
      <c r="B24" s="7"/>
      <c r="D24" s="43"/>
      <c r="E24" s="43"/>
      <c r="F24" s="43"/>
      <c r="G24" s="43"/>
      <c r="H24" s="43"/>
      <c r="I24" s="43"/>
      <c r="J24" s="43"/>
      <c r="K24" s="43"/>
      <c r="L24" s="43"/>
      <c r="M24" s="43"/>
      <c r="N24" s="43"/>
      <c r="O24" s="34"/>
      <c r="P24" s="34"/>
      <c r="Q24" s="34"/>
      <c r="R24" s="10" t="s">
        <v>27</v>
      </c>
      <c r="S24" s="63">
        <v>13.8</v>
      </c>
      <c r="T24" s="63"/>
      <c r="U24" s="63"/>
      <c r="V24" s="63"/>
      <c r="W24" s="63"/>
      <c r="X24" s="16"/>
      <c r="Y24" s="34"/>
      <c r="Z24" s="34"/>
      <c r="AA24" s="34"/>
      <c r="AB24" s="34"/>
      <c r="AC24" s="34"/>
      <c r="AD24" s="34"/>
      <c r="AE24" s="34"/>
      <c r="AF24" s="34"/>
      <c r="AG24" s="34"/>
      <c r="AH24" s="34"/>
      <c r="AI24" s="34"/>
      <c r="AJ24" s="16"/>
      <c r="AK24" s="16"/>
      <c r="AL24" s="10" t="s">
        <v>21</v>
      </c>
      <c r="AM24" s="63">
        <v>60</v>
      </c>
      <c r="AN24" s="63"/>
      <c r="AO24" s="63"/>
      <c r="AP24" s="9"/>
      <c r="AR24" s="7"/>
      <c r="AS24" s="53" t="s">
        <v>69</v>
      </c>
      <c r="AT24" s="2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9"/>
      <c r="CI24" s="1" t="str">
        <f>" to the fault location), the calculated Peak Outrush Current (Ipeak) is "&amp;ROUND(BF11,1)&amp;" kA. The natural frequency of this discharge event is calculated as "&amp;ROUND(BF12,1)&amp;" Hz, resulting in a current-frequency product (I×f) of "&amp;ROUND(BF13,1)&amp;" kA·Hz. These values identify the transient duty required to verify the switchgear's close-and-latch and frequency withstand capabilities. See below for Victim Breaker Evaluation."</f>
        <v xml:space="preserve"> to the fault location), the calculated Peak Outrush Current (Ipeak) is 28.7 kA. The natural frequency of this discharge event is calculated as 514.6 Hz, resulting in a current-frequency product (I×f) of 14794.7 kA·Hz. These values identify the transient duty required to verify the switchgear's close-and-latch and frequency withstand capabilities. See below for Victim Breaker Evaluation.</v>
      </c>
    </row>
    <row r="25" spans="1:95" ht="18" customHeight="1" x14ac:dyDescent="0.3">
      <c r="A25" s="9"/>
      <c r="B25" s="7"/>
      <c r="D25" s="34"/>
      <c r="E25" s="34"/>
      <c r="F25" s="34"/>
      <c r="G25" s="34"/>
      <c r="H25" s="34"/>
      <c r="I25" s="34"/>
      <c r="J25" s="34"/>
      <c r="K25" s="34"/>
      <c r="M25" s="34"/>
      <c r="N25" s="34"/>
      <c r="O25" s="34"/>
      <c r="P25" s="34"/>
      <c r="R25" s="10" t="s">
        <v>22</v>
      </c>
      <c r="S25" s="64">
        <v>0.1</v>
      </c>
      <c r="T25" s="64"/>
      <c r="U25" s="64"/>
      <c r="V25" s="64"/>
      <c r="W25" s="64"/>
      <c r="X25" s="16"/>
      <c r="Y25" s="16"/>
      <c r="Z25" s="16"/>
      <c r="AA25" s="34"/>
      <c r="AB25" s="34"/>
      <c r="AC25" s="34"/>
      <c r="AD25" s="10"/>
      <c r="AE25" s="10"/>
      <c r="AF25" s="10"/>
      <c r="AG25" s="10"/>
      <c r="AH25" s="10"/>
      <c r="AI25" s="10"/>
      <c r="AJ25" s="16"/>
      <c r="AK25" s="16"/>
      <c r="AL25" s="10" t="s">
        <v>36</v>
      </c>
      <c r="AM25" s="64">
        <v>0.03</v>
      </c>
      <c r="AN25" s="64"/>
      <c r="AO25" s="64"/>
      <c r="AP25" s="20"/>
      <c r="AR25" s="7"/>
      <c r="AS25" s="30"/>
      <c r="AT25" s="30"/>
      <c r="AU25" s="30"/>
      <c r="AV25" s="30"/>
      <c r="AW25" s="30"/>
      <c r="AX25" s="30"/>
      <c r="AY25" s="30"/>
      <c r="AZ25" s="30"/>
      <c r="BA25" s="30"/>
      <c r="BB25" s="30"/>
      <c r="BC25" s="30"/>
      <c r="BD25" s="30"/>
      <c r="BE25" s="30"/>
      <c r="BF25" s="30"/>
      <c r="BG25" s="30"/>
      <c r="BH25" s="30"/>
      <c r="BI25" s="30"/>
      <c r="BJ25" s="30"/>
      <c r="BK25" s="30"/>
      <c r="BL25" s="30"/>
      <c r="BM25" s="30"/>
      <c r="BN25" s="30"/>
      <c r="BO25" s="30"/>
      <c r="BP25" s="30"/>
      <c r="BQ25" s="30"/>
      <c r="BR25" s="30"/>
      <c r="BS25" s="30"/>
      <c r="BT25" s="30"/>
      <c r="BU25" s="30"/>
      <c r="BV25" s="30"/>
      <c r="BW25" s="30"/>
      <c r="BX25" s="30"/>
      <c r="BY25" s="30"/>
      <c r="BZ25" s="30"/>
      <c r="CA25" s="30"/>
      <c r="CB25" s="30"/>
      <c r="CC25" s="30"/>
      <c r="CD25" s="30"/>
      <c r="CE25" s="30"/>
      <c r="CF25" s="9"/>
    </row>
    <row r="26" spans="1:95" ht="18" customHeight="1" x14ac:dyDescent="0.25">
      <c r="A26" s="9"/>
      <c r="B26" s="7"/>
      <c r="R26" s="10" t="s">
        <v>33</v>
      </c>
      <c r="S26" s="63" t="s">
        <v>34</v>
      </c>
      <c r="T26" s="63"/>
      <c r="U26" s="63"/>
      <c r="V26" s="63"/>
      <c r="W26" s="63"/>
      <c r="AB26" s="10"/>
      <c r="AC26" s="10"/>
      <c r="AD26" s="10"/>
      <c r="AE26" s="10"/>
      <c r="AF26" s="10"/>
      <c r="AG26" s="10"/>
      <c r="AH26" s="10"/>
      <c r="AI26" s="10"/>
      <c r="AJ26" s="16"/>
      <c r="AK26" s="16"/>
      <c r="AL26" s="10" t="s">
        <v>29</v>
      </c>
      <c r="AM26" s="63">
        <v>0</v>
      </c>
      <c r="AN26" s="63"/>
      <c r="AO26" s="63"/>
      <c r="AP26" s="9"/>
      <c r="AR26" s="7"/>
      <c r="AS26" s="30"/>
      <c r="AT26" s="30"/>
      <c r="AU26" s="30"/>
      <c r="AV26" s="30"/>
      <c r="AW26" s="30"/>
      <c r="AX26" s="30"/>
      <c r="AY26" s="30"/>
      <c r="AZ26" s="30"/>
      <c r="BA26" s="30"/>
      <c r="BB26" s="30"/>
      <c r="BC26" s="30"/>
      <c r="BD26" s="30"/>
      <c r="BE26" s="30"/>
      <c r="BF26" s="30"/>
      <c r="BG26" s="30"/>
      <c r="BH26" s="30"/>
      <c r="BI26" s="30"/>
      <c r="BJ26" s="30"/>
      <c r="BK26" s="30"/>
      <c r="BL26" s="30"/>
      <c r="BM26" s="30"/>
      <c r="BN26" s="30"/>
      <c r="BO26" s="30"/>
      <c r="BP26" s="30"/>
      <c r="BQ26" s="30"/>
      <c r="BR26" s="30"/>
      <c r="BS26" s="30"/>
      <c r="BT26" s="30"/>
      <c r="BU26" s="30"/>
      <c r="BV26" s="30"/>
      <c r="BW26" s="30"/>
      <c r="BX26" s="30"/>
      <c r="BY26" s="30"/>
      <c r="BZ26" s="30"/>
      <c r="CA26" s="30"/>
      <c r="CB26" s="30"/>
      <c r="CC26" s="30"/>
      <c r="CD26" s="30"/>
      <c r="CE26" s="30"/>
      <c r="CF26" s="21"/>
    </row>
    <row r="27" spans="1:95" ht="18" customHeight="1" x14ac:dyDescent="0.25">
      <c r="A27" s="9"/>
      <c r="B27" s="7"/>
      <c r="D27" s="15"/>
      <c r="E27" s="15"/>
      <c r="F27" s="15"/>
      <c r="G27" s="15"/>
      <c r="H27" s="15"/>
      <c r="I27" s="15"/>
      <c r="J27" s="15"/>
      <c r="K27" s="15"/>
      <c r="L27" s="15"/>
      <c r="M27" s="15"/>
      <c r="N27" s="15"/>
      <c r="O27" s="15"/>
      <c r="P27" s="15"/>
      <c r="Q27" s="15"/>
      <c r="R27" s="10" t="s">
        <v>28</v>
      </c>
      <c r="S27" s="63">
        <v>0</v>
      </c>
      <c r="T27" s="63"/>
      <c r="U27" s="63"/>
      <c r="V27" s="63"/>
      <c r="W27" s="63"/>
      <c r="X27" s="16"/>
      <c r="Y27" s="16"/>
      <c r="Z27" s="16"/>
      <c r="AA27" s="10"/>
      <c r="AB27" s="10"/>
      <c r="AC27" s="10"/>
      <c r="AD27" s="10"/>
      <c r="AE27" s="10"/>
      <c r="AF27" s="10"/>
      <c r="AG27" s="10"/>
      <c r="AH27" s="10"/>
      <c r="AI27" s="10"/>
      <c r="AJ27" s="16"/>
      <c r="AK27" s="16"/>
      <c r="AL27" s="10" t="s">
        <v>24</v>
      </c>
      <c r="AM27" s="63">
        <v>0</v>
      </c>
      <c r="AN27" s="63"/>
      <c r="AO27" s="63"/>
      <c r="AP27" s="9"/>
      <c r="AR27" s="7"/>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c r="BT27" s="30"/>
      <c r="BU27" s="30"/>
      <c r="BV27" s="30"/>
      <c r="BW27" s="30"/>
      <c r="BX27" s="30"/>
      <c r="BY27" s="30"/>
      <c r="BZ27" s="30"/>
      <c r="CA27" s="30"/>
      <c r="CB27" s="30"/>
      <c r="CC27" s="30"/>
      <c r="CD27" s="30"/>
      <c r="CE27" s="30"/>
      <c r="CF27" s="9"/>
    </row>
    <row r="28" spans="1:95" ht="18" customHeight="1" x14ac:dyDescent="0.25">
      <c r="A28" s="9"/>
      <c r="B28" s="7"/>
      <c r="C28" s="15"/>
      <c r="F28" s="15"/>
      <c r="G28" s="15"/>
      <c r="H28" s="15"/>
      <c r="I28" s="15"/>
      <c r="J28" s="15"/>
      <c r="K28" s="15"/>
      <c r="L28" s="15"/>
      <c r="M28" s="15"/>
      <c r="N28" s="15"/>
      <c r="O28" s="15"/>
      <c r="P28" s="15"/>
      <c r="Q28" s="15"/>
      <c r="R28" s="10" t="s">
        <v>25</v>
      </c>
      <c r="S28" s="63">
        <v>100</v>
      </c>
      <c r="T28" s="63"/>
      <c r="U28" s="63"/>
      <c r="V28" s="63"/>
      <c r="W28" s="63"/>
      <c r="X28" s="65" t="s">
        <v>40</v>
      </c>
      <c r="Y28" s="65"/>
      <c r="Z28" s="65"/>
      <c r="AA28" s="65"/>
      <c r="AB28" s="65"/>
      <c r="AC28" s="65"/>
      <c r="AD28" s="65"/>
      <c r="AE28" s="65"/>
      <c r="AF28" s="65"/>
      <c r="AG28" s="65"/>
      <c r="AH28" s="65"/>
      <c r="AI28" s="65"/>
      <c r="AJ28" s="65"/>
      <c r="AK28" s="65"/>
      <c r="AL28" s="66"/>
      <c r="AM28" s="64">
        <v>0.1</v>
      </c>
      <c r="AN28" s="64"/>
      <c r="AO28" s="64"/>
      <c r="AP28" s="9"/>
      <c r="AR28" s="7"/>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c r="BT28" s="30"/>
      <c r="BU28" s="30"/>
      <c r="BV28" s="30"/>
      <c r="BW28" s="30"/>
      <c r="BX28" s="30"/>
      <c r="BY28" s="30"/>
      <c r="BZ28" s="30"/>
      <c r="CA28" s="30"/>
      <c r="CB28" s="30"/>
      <c r="CC28" s="30"/>
      <c r="CD28" s="30"/>
      <c r="CE28" s="30"/>
      <c r="CF28" s="9"/>
    </row>
    <row r="29" spans="1:95" ht="18" customHeight="1" x14ac:dyDescent="0.25">
      <c r="A29" s="9"/>
      <c r="B29" s="7"/>
      <c r="D29" s="65" t="s">
        <v>41</v>
      </c>
      <c r="E29" s="65"/>
      <c r="F29" s="65"/>
      <c r="G29" s="65"/>
      <c r="H29" s="65"/>
      <c r="I29" s="65"/>
      <c r="J29" s="65"/>
      <c r="K29" s="65"/>
      <c r="L29" s="65"/>
      <c r="M29" s="65"/>
      <c r="N29" s="65"/>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3">
        <v>20</v>
      </c>
      <c r="AN29" s="63"/>
      <c r="AO29" s="63"/>
      <c r="AP29" s="9"/>
      <c r="AR29" s="7"/>
      <c r="AS29" s="30"/>
      <c r="AT29" s="30"/>
      <c r="AU29" s="30"/>
      <c r="AV29" s="30"/>
      <c r="AW29" s="30"/>
      <c r="AX29" s="30"/>
      <c r="AY29" s="30"/>
      <c r="AZ29" s="30"/>
      <c r="BA29" s="30"/>
      <c r="BB29" s="30"/>
      <c r="BC29" s="30"/>
      <c r="BD29" s="30"/>
      <c r="BE29" s="30"/>
      <c r="BF29" s="30"/>
      <c r="BG29" s="30"/>
      <c r="BH29" s="30"/>
      <c r="BI29" s="30"/>
      <c r="BJ29" s="30"/>
      <c r="BK29" s="30"/>
      <c r="BL29" s="30"/>
      <c r="BM29" s="30"/>
      <c r="BN29" s="30"/>
      <c r="BO29" s="30"/>
      <c r="BP29" s="30"/>
      <c r="BQ29" s="30"/>
      <c r="BR29" s="30"/>
      <c r="BS29" s="30"/>
      <c r="BT29" s="30"/>
      <c r="BU29" s="30"/>
      <c r="BV29" s="30"/>
      <c r="BW29" s="30"/>
      <c r="BX29" s="30"/>
      <c r="BY29" s="30"/>
      <c r="BZ29" s="30"/>
      <c r="CA29" s="30"/>
      <c r="CB29" s="30"/>
      <c r="CC29" s="30"/>
      <c r="CD29" s="30"/>
      <c r="CE29" s="30"/>
      <c r="CF29" s="9"/>
    </row>
    <row r="30" spans="1:95" ht="18" customHeight="1" x14ac:dyDescent="0.25">
      <c r="A30" s="9"/>
      <c r="B30" s="7"/>
      <c r="AP30" s="9"/>
      <c r="AR30" s="7"/>
      <c r="AS30" s="30"/>
      <c r="AT30" s="30"/>
      <c r="AU30" s="30"/>
      <c r="AV30" s="30"/>
      <c r="AW30" s="30"/>
      <c r="AX30" s="30"/>
      <c r="AY30" s="30"/>
      <c r="AZ30" s="30"/>
      <c r="BA30" s="30"/>
      <c r="BB30" s="30"/>
      <c r="BC30" s="30"/>
      <c r="BD30" s="30"/>
      <c r="BE30" s="30"/>
      <c r="BF30" s="30"/>
      <c r="BG30" s="30"/>
      <c r="BH30" s="30"/>
      <c r="BI30" s="30"/>
      <c r="BJ30" s="30"/>
      <c r="BK30" s="30"/>
      <c r="BL30" s="30"/>
      <c r="BM30" s="30"/>
      <c r="BN30" s="30"/>
      <c r="BO30" s="30"/>
      <c r="BP30" s="30"/>
      <c r="BQ30" s="30"/>
      <c r="BR30" s="30"/>
      <c r="BS30" s="30"/>
      <c r="BT30" s="30"/>
      <c r="BU30" s="30"/>
      <c r="BV30" s="30"/>
      <c r="BW30" s="30"/>
      <c r="BX30" s="30"/>
      <c r="BY30" s="30"/>
      <c r="BZ30" s="30"/>
      <c r="CA30" s="30"/>
      <c r="CB30" s="30"/>
      <c r="CC30" s="30"/>
      <c r="CD30" s="30"/>
      <c r="CE30" s="30"/>
      <c r="CF30" s="9"/>
    </row>
    <row r="31" spans="1:95" ht="18" customHeight="1" x14ac:dyDescent="0.25">
      <c r="A31" s="9"/>
      <c r="B31" s="7"/>
      <c r="V31" s="92" t="s">
        <v>46</v>
      </c>
      <c r="W31" s="92"/>
      <c r="X31" s="92"/>
      <c r="Y31" s="92"/>
      <c r="Z31" s="92"/>
      <c r="AA31" s="92"/>
      <c r="AB31" s="92"/>
      <c r="AC31" s="92"/>
      <c r="AD31" s="92"/>
      <c r="AE31" s="92"/>
      <c r="AF31" s="92"/>
      <c r="AG31" s="92"/>
      <c r="AH31" s="92"/>
      <c r="AI31" s="92"/>
      <c r="AJ31" s="92"/>
      <c r="AK31" s="92"/>
      <c r="AL31" s="92"/>
      <c r="AM31" s="92"/>
      <c r="AN31" s="92"/>
      <c r="AO31" s="92"/>
      <c r="AP31" s="9"/>
      <c r="AR31" s="7"/>
      <c r="AS31" s="30"/>
      <c r="AT31" s="30"/>
      <c r="AU31" s="30"/>
      <c r="AV31" s="30"/>
      <c r="AW31" s="30"/>
      <c r="AX31" s="30"/>
      <c r="AY31" s="30"/>
      <c r="AZ31" s="30"/>
      <c r="BA31" s="30"/>
      <c r="BB31" s="30"/>
      <c r="BC31" s="30"/>
      <c r="BD31" s="30"/>
      <c r="BE31" s="30"/>
      <c r="BF31" s="30"/>
      <c r="BG31" s="30"/>
      <c r="BH31" s="30"/>
      <c r="BI31" s="30"/>
      <c r="BJ31" s="30"/>
      <c r="BK31" s="30"/>
      <c r="BL31" s="30"/>
      <c r="BM31" s="30"/>
      <c r="BN31" s="30"/>
      <c r="BO31" s="30"/>
      <c r="BP31" s="30"/>
      <c r="BQ31" s="30"/>
      <c r="BR31" s="30"/>
      <c r="BS31" s="30"/>
      <c r="BT31" s="30"/>
      <c r="BU31" s="30"/>
      <c r="BV31" s="30"/>
      <c r="BW31" s="30"/>
      <c r="BX31" s="30"/>
      <c r="BY31" s="30"/>
      <c r="BZ31" s="30"/>
      <c r="CA31" s="30"/>
      <c r="CB31" s="30"/>
      <c r="CC31" s="30"/>
      <c r="CD31" s="30"/>
      <c r="CE31" s="30"/>
      <c r="CF31" s="9"/>
    </row>
    <row r="32" spans="1:95" ht="18" customHeight="1" x14ac:dyDescent="0.25">
      <c r="A32" s="9"/>
      <c r="B32" s="7"/>
      <c r="C32" s="68" t="s">
        <v>39</v>
      </c>
      <c r="D32" s="68"/>
      <c r="E32" s="68"/>
      <c r="F32" s="68"/>
      <c r="G32" s="68"/>
      <c r="H32" s="68"/>
      <c r="I32" s="68"/>
      <c r="J32" s="68"/>
      <c r="K32" s="68"/>
      <c r="L32" s="68"/>
      <c r="M32" s="68"/>
      <c r="N32" s="68"/>
      <c r="O32" s="68"/>
      <c r="P32" s="68"/>
      <c r="Q32" s="68"/>
      <c r="R32" s="68"/>
      <c r="V32" s="93"/>
      <c r="W32" s="93"/>
      <c r="X32" s="93"/>
      <c r="Y32" s="93"/>
      <c r="Z32" s="93"/>
      <c r="AA32" s="93"/>
      <c r="AB32" s="93"/>
      <c r="AC32" s="93"/>
      <c r="AD32" s="93"/>
      <c r="AE32" s="93"/>
      <c r="AF32" s="93"/>
      <c r="AG32" s="93"/>
      <c r="AH32" s="93"/>
      <c r="AI32" s="93"/>
      <c r="AJ32" s="93"/>
      <c r="AK32" s="93"/>
      <c r="AL32" s="93"/>
      <c r="AM32" s="93"/>
      <c r="AN32" s="93"/>
      <c r="AO32" s="93"/>
      <c r="AP32" s="9"/>
      <c r="AR32" s="7"/>
      <c r="AS32" s="30"/>
      <c r="AT32" s="30"/>
      <c r="AU32" s="30"/>
      <c r="AV32" s="30"/>
      <c r="AW32" s="30"/>
      <c r="AX32" s="30"/>
      <c r="AY32" s="30"/>
      <c r="AZ32" s="30"/>
      <c r="BA32" s="30"/>
      <c r="BB32" s="30"/>
      <c r="BC32" s="30"/>
      <c r="BD32" s="30"/>
      <c r="BE32" s="30"/>
      <c r="BF32" s="30"/>
      <c r="BG32" s="30"/>
      <c r="BH32" s="30"/>
      <c r="BI32" s="30"/>
      <c r="BJ32" s="30"/>
      <c r="BK32" s="30"/>
      <c r="BL32" s="30"/>
      <c r="BM32" s="30"/>
      <c r="BN32" s="30"/>
      <c r="BO32" s="30"/>
      <c r="BP32" s="30"/>
      <c r="BQ32" s="30"/>
      <c r="BR32" s="30"/>
      <c r="BS32" s="30"/>
      <c r="BT32" s="30"/>
      <c r="BU32" s="30"/>
      <c r="BV32" s="30"/>
      <c r="BW32" s="30"/>
      <c r="BX32" s="30"/>
      <c r="BY32" s="30"/>
      <c r="BZ32" s="30"/>
      <c r="CA32" s="30"/>
      <c r="CB32" s="30"/>
      <c r="CC32" s="30"/>
      <c r="CD32" s="30"/>
      <c r="CE32" s="30"/>
      <c r="CF32" s="9"/>
    </row>
    <row r="33" spans="1:84" ht="18" customHeight="1" x14ac:dyDescent="0.25">
      <c r="A33" s="9"/>
      <c r="B33" s="7"/>
      <c r="C33" s="41"/>
      <c r="D33" s="41"/>
      <c r="E33" s="41"/>
      <c r="F33" s="42"/>
      <c r="G33" s="41"/>
      <c r="H33" s="74" t="s">
        <v>30</v>
      </c>
      <c r="I33" s="74"/>
      <c r="J33" s="74"/>
      <c r="K33" s="74" t="s">
        <v>32</v>
      </c>
      <c r="L33" s="74"/>
      <c r="M33" s="74"/>
      <c r="N33" s="74"/>
      <c r="O33" s="52"/>
      <c r="P33" s="52"/>
      <c r="Q33" s="52"/>
      <c r="R33" s="52"/>
      <c r="W33" s="2"/>
      <c r="Y33" s="87" t="s">
        <v>47</v>
      </c>
      <c r="Z33" s="87"/>
      <c r="AA33" s="87"/>
      <c r="AB33" s="87"/>
      <c r="AC33" s="87"/>
      <c r="AD33" s="87"/>
      <c r="AE33" s="87"/>
      <c r="AF33" s="87"/>
      <c r="AG33" s="87"/>
      <c r="AH33" s="87"/>
      <c r="AI33" s="87"/>
      <c r="AJ33" s="87"/>
      <c r="AK33" s="87"/>
      <c r="AL33" s="63" t="s">
        <v>99</v>
      </c>
      <c r="AM33" s="63"/>
      <c r="AN33" s="63"/>
      <c r="AO33" s="63"/>
      <c r="AP33" s="9"/>
      <c r="AR33" s="7"/>
      <c r="AS33" s="30"/>
      <c r="AT33" s="30"/>
      <c r="AU33" s="30"/>
      <c r="AV33" s="30"/>
      <c r="AW33" s="30"/>
      <c r="AX33" s="30"/>
      <c r="AY33" s="30"/>
      <c r="AZ33" s="30"/>
      <c r="BA33" s="30"/>
      <c r="BB33" s="30"/>
      <c r="BC33" s="30"/>
      <c r="BD33" s="30"/>
      <c r="BE33" s="30"/>
      <c r="BF33" s="30"/>
      <c r="BG33" s="30"/>
      <c r="BH33" s="30"/>
      <c r="BI33" s="30"/>
      <c r="BJ33" s="30"/>
      <c r="BK33" s="30"/>
      <c r="BL33" s="30"/>
      <c r="BM33" s="30"/>
      <c r="BN33" s="30"/>
      <c r="BO33" s="30"/>
      <c r="BP33" s="30"/>
      <c r="BQ33" s="30"/>
      <c r="BR33" s="30"/>
      <c r="BS33" s="30"/>
      <c r="BT33" s="30"/>
      <c r="BU33" s="30"/>
      <c r="BV33" s="30"/>
      <c r="BW33" s="30"/>
      <c r="BX33" s="30"/>
      <c r="BY33" s="30"/>
      <c r="BZ33" s="30"/>
      <c r="CA33" s="30"/>
      <c r="CB33" s="30"/>
      <c r="CC33" s="30"/>
      <c r="CD33" s="30"/>
      <c r="CE33" s="30"/>
      <c r="CF33" s="9"/>
    </row>
    <row r="34" spans="1:84" ht="18" customHeight="1" x14ac:dyDescent="0.25">
      <c r="A34" s="9"/>
      <c r="B34" s="7"/>
      <c r="C34" s="74" t="s">
        <v>35</v>
      </c>
      <c r="D34" s="74"/>
      <c r="E34" s="74" t="s">
        <v>23</v>
      </c>
      <c r="F34" s="74"/>
      <c r="G34" s="74"/>
      <c r="H34" s="74"/>
      <c r="I34" s="74"/>
      <c r="J34" s="74"/>
      <c r="K34" s="74"/>
      <c r="L34" s="74"/>
      <c r="M34" s="74"/>
      <c r="N34" s="74"/>
      <c r="O34" s="74" t="s">
        <v>38</v>
      </c>
      <c r="P34" s="74"/>
      <c r="Q34" s="74"/>
      <c r="R34" s="74"/>
      <c r="AK34" s="15" t="s">
        <v>68</v>
      </c>
      <c r="AL34" s="63" t="s">
        <v>100</v>
      </c>
      <c r="AM34" s="63"/>
      <c r="AN34" s="63"/>
      <c r="AO34" s="63"/>
      <c r="AP34" s="9"/>
      <c r="AR34" s="7"/>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9"/>
    </row>
    <row r="35" spans="1:84" ht="18" customHeight="1" x14ac:dyDescent="0.25">
      <c r="A35" s="9"/>
      <c r="B35" s="7"/>
      <c r="C35" s="76"/>
      <c r="D35" s="76"/>
      <c r="E35" s="74"/>
      <c r="F35" s="74"/>
      <c r="G35" s="74"/>
      <c r="H35" s="74"/>
      <c r="I35" s="74"/>
      <c r="J35" s="74"/>
      <c r="K35" s="76"/>
      <c r="L35" s="76"/>
      <c r="M35" s="76"/>
      <c r="N35" s="76"/>
      <c r="O35" s="76"/>
      <c r="P35" s="76"/>
      <c r="Q35" s="76"/>
      <c r="R35" s="76"/>
      <c r="AP35" s="9"/>
      <c r="AR35" s="7"/>
      <c r="AS35" s="31"/>
      <c r="AT35" s="31"/>
      <c r="AU35" s="31"/>
      <c r="AV35" s="31"/>
      <c r="AW35" s="31"/>
      <c r="AX35" s="31"/>
      <c r="AY35" s="31"/>
      <c r="AZ35" s="31"/>
      <c r="BA35" s="31"/>
      <c r="BB35" s="31"/>
      <c r="BC35" s="31"/>
      <c r="BD35" s="31"/>
      <c r="BE35" s="31"/>
      <c r="BF35" s="31"/>
      <c r="BG35" s="31"/>
      <c r="BH35" s="31"/>
      <c r="BI35" s="31"/>
      <c r="BJ35" s="31"/>
      <c r="BK35" s="31"/>
      <c r="BL35" s="31"/>
      <c r="BM35" s="31"/>
      <c r="BN35" s="31"/>
      <c r="BO35" s="31"/>
      <c r="BP35" s="31"/>
      <c r="BQ35" s="31"/>
      <c r="BR35" s="31"/>
      <c r="BS35" s="31"/>
      <c r="BT35" s="31"/>
      <c r="BU35" s="31"/>
      <c r="BV35" s="31"/>
      <c r="BW35" s="31"/>
      <c r="BX35" s="31"/>
      <c r="BY35" s="31"/>
      <c r="BZ35" s="31"/>
      <c r="CA35" s="31"/>
      <c r="CB35" s="31"/>
      <c r="CC35" s="31"/>
      <c r="CD35" s="31"/>
      <c r="CE35" s="31"/>
      <c r="CF35" s="9"/>
    </row>
    <row r="36" spans="1:84" ht="18" customHeight="1" x14ac:dyDescent="0.25">
      <c r="A36" s="9"/>
      <c r="B36" s="7"/>
      <c r="C36" s="60">
        <v>1</v>
      </c>
      <c r="D36" s="60"/>
      <c r="E36" s="75">
        <v>40000</v>
      </c>
      <c r="F36" s="75"/>
      <c r="G36" s="75"/>
      <c r="H36" s="75">
        <v>40</v>
      </c>
      <c r="I36" s="75"/>
      <c r="J36" s="75"/>
      <c r="K36" s="67">
        <f t="shared" ref="K36:K43" si="0">IF(E36=0,"n/a",E36/(1.73*$S$24))</f>
        <v>1675.4628466113763</v>
      </c>
      <c r="L36" s="67"/>
      <c r="M36" s="67"/>
      <c r="N36" s="67"/>
      <c r="O36" s="67">
        <f t="shared" ref="O36:O43" si="1">1000000*1000*E36/($S$24*$S$24*1000*1000*2*3.1415*$AM$24)</f>
        <v>557.16459117841964</v>
      </c>
      <c r="P36" s="67"/>
      <c r="Q36" s="67"/>
      <c r="R36" s="67"/>
      <c r="X36" s="65" t="s">
        <v>49</v>
      </c>
      <c r="Y36" s="65"/>
      <c r="Z36" s="65"/>
      <c r="AA36" s="65"/>
      <c r="AB36" s="65"/>
      <c r="AC36" s="65"/>
      <c r="AD36" s="65"/>
      <c r="AE36" s="65"/>
      <c r="AF36" s="65"/>
      <c r="AG36" s="65"/>
      <c r="AH36" s="65"/>
      <c r="AI36" s="65"/>
      <c r="AJ36" s="65"/>
      <c r="AK36" s="65"/>
      <c r="AL36" s="63">
        <v>40</v>
      </c>
      <c r="AM36" s="63"/>
      <c r="AN36" s="63"/>
      <c r="AO36" s="63"/>
      <c r="AP36" s="9"/>
      <c r="AR36" s="7"/>
      <c r="CF36" s="9"/>
    </row>
    <row r="37" spans="1:84" ht="18" customHeight="1" x14ac:dyDescent="0.25">
      <c r="A37" s="9"/>
      <c r="B37" s="7"/>
      <c r="C37" s="60">
        <v>2</v>
      </c>
      <c r="D37" s="60"/>
      <c r="E37" s="61">
        <v>5000</v>
      </c>
      <c r="F37" s="61"/>
      <c r="G37" s="61"/>
      <c r="H37" s="61">
        <v>40</v>
      </c>
      <c r="I37" s="61"/>
      <c r="J37" s="61"/>
      <c r="K37" s="59">
        <f t="shared" si="0"/>
        <v>209.43285582642204</v>
      </c>
      <c r="L37" s="59"/>
      <c r="M37" s="59"/>
      <c r="N37" s="59"/>
      <c r="O37" s="59">
        <f t="shared" si="1"/>
        <v>69.645573897302455</v>
      </c>
      <c r="P37" s="59"/>
      <c r="Q37" s="59"/>
      <c r="R37" s="59"/>
      <c r="Y37" s="87" t="s">
        <v>48</v>
      </c>
      <c r="Z37" s="87"/>
      <c r="AA37" s="87"/>
      <c r="AB37" s="87"/>
      <c r="AC37" s="87"/>
      <c r="AD37" s="87"/>
      <c r="AE37" s="87"/>
      <c r="AF37" s="87"/>
      <c r="AG37" s="87"/>
      <c r="AH37" s="87"/>
      <c r="AI37" s="87"/>
      <c r="AJ37" s="87"/>
      <c r="AK37" s="87"/>
      <c r="AL37" s="63">
        <v>104</v>
      </c>
      <c r="AM37" s="63"/>
      <c r="AN37" s="63"/>
      <c r="AO37" s="63"/>
      <c r="AP37" s="9"/>
      <c r="AR37" s="7"/>
      <c r="AS37" s="31"/>
      <c r="AT37" s="31"/>
      <c r="AU37" s="31"/>
      <c r="AV37" s="31"/>
      <c r="AW37" s="31"/>
      <c r="AX37" s="31"/>
      <c r="AY37" s="31"/>
      <c r="AZ37" s="31"/>
      <c r="BA37" s="31"/>
      <c r="BB37" s="31"/>
      <c r="BC37" s="31"/>
      <c r="BD37" s="31"/>
      <c r="BE37" s="31"/>
      <c r="BF37" s="31"/>
      <c r="BG37" s="31"/>
      <c r="BH37" s="31"/>
      <c r="BI37" s="31"/>
      <c r="BJ37" s="31"/>
      <c r="BK37" s="31"/>
      <c r="BL37" s="31"/>
      <c r="BM37" s="31"/>
      <c r="BN37" s="31"/>
      <c r="BO37" s="31"/>
      <c r="BP37" s="31"/>
      <c r="BQ37" s="31"/>
      <c r="BR37" s="31"/>
      <c r="BS37" s="31"/>
      <c r="BT37" s="31"/>
      <c r="BU37" s="31"/>
      <c r="BV37" s="31"/>
      <c r="BW37" s="31"/>
      <c r="BX37" s="31"/>
      <c r="BY37" s="31"/>
      <c r="BZ37" s="31"/>
      <c r="CA37" s="31"/>
      <c r="CB37" s="31"/>
      <c r="CC37" s="31"/>
      <c r="CD37" s="31"/>
      <c r="CE37" s="31"/>
      <c r="CF37" s="9"/>
    </row>
    <row r="38" spans="1:84" ht="18" customHeight="1" x14ac:dyDescent="0.25">
      <c r="A38" s="9"/>
      <c r="B38" s="7"/>
      <c r="C38" s="60">
        <v>3</v>
      </c>
      <c r="D38" s="60"/>
      <c r="E38" s="61">
        <v>5000</v>
      </c>
      <c r="F38" s="61"/>
      <c r="G38" s="61"/>
      <c r="H38" s="61">
        <v>40</v>
      </c>
      <c r="I38" s="61"/>
      <c r="J38" s="61"/>
      <c r="K38" s="59">
        <f t="shared" si="0"/>
        <v>209.43285582642204</v>
      </c>
      <c r="L38" s="59"/>
      <c r="M38" s="59"/>
      <c r="N38" s="59"/>
      <c r="O38" s="59">
        <f t="shared" si="1"/>
        <v>69.645573897302455</v>
      </c>
      <c r="P38" s="59"/>
      <c r="Q38" s="59"/>
      <c r="R38" s="59"/>
      <c r="AD38" s="41"/>
      <c r="AM38" s="41"/>
      <c r="AN38" s="41"/>
      <c r="AO38" s="41"/>
      <c r="AP38" s="9"/>
      <c r="AR38" s="7"/>
      <c r="AS38" s="31"/>
      <c r="AT38" s="31"/>
      <c r="AU38" s="31"/>
      <c r="AV38" s="31"/>
      <c r="AW38" s="31"/>
      <c r="AX38" s="31"/>
      <c r="AY38" s="31"/>
      <c r="AZ38" s="31"/>
      <c r="BA38" s="31"/>
      <c r="BB38" s="31"/>
      <c r="BC38" s="31"/>
      <c r="BD38" s="31"/>
      <c r="BE38" s="31"/>
      <c r="BF38" s="31"/>
      <c r="BG38" s="31"/>
      <c r="BH38" s="31"/>
      <c r="BI38" s="31"/>
      <c r="BJ38" s="31"/>
      <c r="BK38" s="31"/>
      <c r="BL38" s="31"/>
      <c r="BM38" s="31"/>
      <c r="BN38" s="31"/>
      <c r="BO38" s="31"/>
      <c r="BP38" s="31"/>
      <c r="BQ38" s="31"/>
      <c r="BR38" s="31"/>
      <c r="BS38" s="31"/>
      <c r="BT38" s="31"/>
      <c r="BU38" s="31"/>
      <c r="BV38" s="31"/>
      <c r="BW38" s="31"/>
      <c r="BX38" s="31"/>
      <c r="BY38" s="31"/>
      <c r="BZ38" s="31"/>
      <c r="CA38" s="31"/>
      <c r="CB38" s="31"/>
      <c r="CC38" s="31"/>
      <c r="CD38" s="31"/>
      <c r="CE38" s="31"/>
      <c r="CF38" s="9"/>
    </row>
    <row r="39" spans="1:84" ht="18" customHeight="1" x14ac:dyDescent="0.25">
      <c r="A39" s="9"/>
      <c r="B39" s="7"/>
      <c r="C39" s="60">
        <v>4</v>
      </c>
      <c r="D39" s="60"/>
      <c r="E39" s="61">
        <v>0</v>
      </c>
      <c r="F39" s="61"/>
      <c r="G39" s="61"/>
      <c r="H39" s="61">
        <v>0</v>
      </c>
      <c r="I39" s="61"/>
      <c r="J39" s="61"/>
      <c r="K39" s="59" t="str">
        <f t="shared" si="0"/>
        <v>n/a</v>
      </c>
      <c r="L39" s="59"/>
      <c r="M39" s="59"/>
      <c r="N39" s="59"/>
      <c r="O39" s="59">
        <f t="shared" si="1"/>
        <v>0</v>
      </c>
      <c r="P39" s="59"/>
      <c r="Q39" s="59"/>
      <c r="R39" s="59"/>
      <c r="AD39" s="41"/>
      <c r="AK39" s="15" t="s">
        <v>70</v>
      </c>
      <c r="AL39" s="63"/>
      <c r="AM39" s="63"/>
      <c r="AN39" s="63"/>
      <c r="AO39" s="63"/>
      <c r="AP39" s="9"/>
      <c r="AR39" s="7"/>
      <c r="AS39" s="31"/>
      <c r="AT39" s="31"/>
      <c r="AU39" s="31"/>
      <c r="AV39" s="31"/>
      <c r="AW39" s="31"/>
      <c r="AX39" s="31"/>
      <c r="AY39" s="31"/>
      <c r="AZ39" s="31"/>
      <c r="BA39" s="31"/>
      <c r="BB39" s="31"/>
      <c r="BC39" s="31"/>
      <c r="BD39" s="31"/>
      <c r="BE39" s="31"/>
      <c r="BF39" s="31"/>
      <c r="BG39" s="31"/>
      <c r="BH39" s="31"/>
      <c r="BI39" s="31"/>
      <c r="BJ39" s="31"/>
      <c r="BK39" s="31"/>
      <c r="BL39" s="31"/>
      <c r="BM39" s="31"/>
      <c r="BN39" s="31"/>
      <c r="BO39" s="31"/>
      <c r="BP39" s="31"/>
      <c r="BQ39" s="31"/>
      <c r="BR39" s="31"/>
      <c r="BS39" s="31"/>
      <c r="BT39" s="31"/>
      <c r="BU39" s="31"/>
      <c r="BV39" s="31"/>
      <c r="BW39" s="31"/>
      <c r="BX39" s="31"/>
      <c r="BY39" s="31"/>
      <c r="BZ39" s="31"/>
      <c r="CA39" s="31"/>
      <c r="CB39" s="31"/>
      <c r="CC39" s="31"/>
      <c r="CD39" s="31"/>
      <c r="CE39" s="31"/>
      <c r="CF39" s="9"/>
    </row>
    <row r="40" spans="1:84" ht="18" customHeight="1" x14ac:dyDescent="0.25">
      <c r="A40" s="9"/>
      <c r="B40" s="7"/>
      <c r="C40" s="60">
        <v>5</v>
      </c>
      <c r="D40" s="60"/>
      <c r="E40" s="61">
        <v>0</v>
      </c>
      <c r="F40" s="61"/>
      <c r="G40" s="61"/>
      <c r="H40" s="61">
        <v>0</v>
      </c>
      <c r="I40" s="61"/>
      <c r="J40" s="61"/>
      <c r="K40" s="59" t="str">
        <f t="shared" si="0"/>
        <v>n/a</v>
      </c>
      <c r="L40" s="59"/>
      <c r="M40" s="59"/>
      <c r="N40" s="59"/>
      <c r="O40" s="59">
        <f t="shared" si="1"/>
        <v>0</v>
      </c>
      <c r="P40" s="59"/>
      <c r="Q40" s="59"/>
      <c r="R40" s="59"/>
      <c r="AD40" s="41"/>
      <c r="AK40" s="15" t="s">
        <v>71</v>
      </c>
      <c r="AL40" s="63"/>
      <c r="AM40" s="63"/>
      <c r="AN40" s="63"/>
      <c r="AO40" s="63"/>
      <c r="AP40" s="9"/>
      <c r="AR40" s="7"/>
      <c r="CF40" s="9"/>
    </row>
    <row r="41" spans="1:84" ht="18" customHeight="1" x14ac:dyDescent="0.25">
      <c r="A41" s="9"/>
      <c r="B41" s="7"/>
      <c r="C41" s="60">
        <v>6</v>
      </c>
      <c r="D41" s="60"/>
      <c r="E41" s="61">
        <v>0</v>
      </c>
      <c r="F41" s="61"/>
      <c r="G41" s="61"/>
      <c r="H41" s="61">
        <v>0</v>
      </c>
      <c r="I41" s="61"/>
      <c r="J41" s="61"/>
      <c r="K41" s="59" t="str">
        <f t="shared" si="0"/>
        <v>n/a</v>
      </c>
      <c r="L41" s="59"/>
      <c r="M41" s="59"/>
      <c r="N41" s="59"/>
      <c r="O41" s="59">
        <f t="shared" si="1"/>
        <v>0</v>
      </c>
      <c r="P41" s="59"/>
      <c r="Q41" s="59"/>
      <c r="R41" s="59"/>
      <c r="AP41" s="9"/>
      <c r="AR41" s="7"/>
      <c r="CF41" s="9"/>
    </row>
    <row r="42" spans="1:84" ht="18" customHeight="1" x14ac:dyDescent="0.25">
      <c r="A42" s="9"/>
      <c r="B42" s="7"/>
      <c r="C42" s="60">
        <v>7</v>
      </c>
      <c r="D42" s="60"/>
      <c r="E42" s="61">
        <v>0</v>
      </c>
      <c r="F42" s="61"/>
      <c r="G42" s="61"/>
      <c r="H42" s="61">
        <v>0</v>
      </c>
      <c r="I42" s="61"/>
      <c r="J42" s="61"/>
      <c r="K42" s="59" t="str">
        <f t="shared" si="0"/>
        <v>n/a</v>
      </c>
      <c r="L42" s="59"/>
      <c r="M42" s="59"/>
      <c r="N42" s="59"/>
      <c r="O42" s="59">
        <f t="shared" si="1"/>
        <v>0</v>
      </c>
      <c r="P42" s="59"/>
      <c r="Q42" s="59"/>
      <c r="R42" s="59"/>
      <c r="AD42" s="41"/>
      <c r="AM42" s="41"/>
      <c r="AN42" s="41"/>
      <c r="AO42" s="41"/>
      <c r="AP42" s="9"/>
      <c r="AR42" s="7"/>
      <c r="CF42" s="9"/>
    </row>
    <row r="43" spans="1:84" ht="18" customHeight="1" x14ac:dyDescent="0.25">
      <c r="A43" s="9"/>
      <c r="B43" s="7"/>
      <c r="C43" s="60">
        <v>8</v>
      </c>
      <c r="D43" s="60"/>
      <c r="E43" s="61">
        <v>0</v>
      </c>
      <c r="F43" s="61"/>
      <c r="G43" s="61"/>
      <c r="H43" s="61">
        <v>0</v>
      </c>
      <c r="I43" s="61"/>
      <c r="J43" s="61"/>
      <c r="K43" s="59" t="str">
        <f t="shared" si="0"/>
        <v>n/a</v>
      </c>
      <c r="L43" s="59"/>
      <c r="M43" s="59"/>
      <c r="N43" s="59"/>
      <c r="O43" s="59">
        <f t="shared" si="1"/>
        <v>0</v>
      </c>
      <c r="P43" s="59"/>
      <c r="Q43" s="59"/>
      <c r="R43" s="59"/>
      <c r="AP43" s="9"/>
      <c r="AR43" s="7"/>
      <c r="CF43" s="9"/>
    </row>
    <row r="44" spans="1:84" ht="18" customHeight="1" x14ac:dyDescent="0.25">
      <c r="A44" s="9"/>
      <c r="B44" s="7"/>
      <c r="AP44" s="9"/>
      <c r="AR44" s="7"/>
      <c r="CF44" s="9"/>
    </row>
    <row r="45" spans="1:84" ht="18" customHeight="1" x14ac:dyDescent="0.25">
      <c r="A45" s="9"/>
      <c r="B45" s="7"/>
      <c r="C45" s="86" t="s">
        <v>75</v>
      </c>
      <c r="D45" s="86"/>
      <c r="E45" s="86"/>
      <c r="F45" s="86"/>
      <c r="G45" s="86"/>
      <c r="H45" s="86"/>
      <c r="I45" s="86"/>
      <c r="J45" s="86"/>
      <c r="K45" s="86"/>
      <c r="L45" s="86"/>
      <c r="M45" s="86"/>
      <c r="N45" s="86"/>
      <c r="O45" s="86"/>
      <c r="P45" s="86"/>
      <c r="Q45" s="86"/>
      <c r="R45" s="86"/>
      <c r="S45" s="86"/>
      <c r="T45" s="86"/>
      <c r="U45" s="86"/>
      <c r="V45" s="86"/>
      <c r="W45" s="86"/>
      <c r="X45" s="86"/>
      <c r="Y45" s="86"/>
      <c r="Z45" s="86"/>
      <c r="AA45" s="86"/>
      <c r="AB45" s="86"/>
      <c r="AC45" s="86"/>
      <c r="AD45" s="86"/>
      <c r="AE45" s="86"/>
      <c r="AF45" s="86"/>
      <c r="AG45" s="86"/>
      <c r="AH45" s="86"/>
      <c r="AI45" s="86"/>
      <c r="AJ45" s="86"/>
      <c r="AK45" s="86"/>
      <c r="AL45" s="86"/>
      <c r="AM45" s="86"/>
      <c r="AN45" s="86"/>
      <c r="AO45" s="86"/>
      <c r="AP45" s="9"/>
      <c r="AR45" s="7"/>
      <c r="AS45" s="31"/>
      <c r="AT45" s="31"/>
      <c r="AU45" s="31"/>
      <c r="AV45" s="31"/>
      <c r="AW45" s="31"/>
      <c r="AX45" s="31"/>
      <c r="AY45" s="31"/>
      <c r="AZ45" s="31"/>
      <c r="BA45" s="31"/>
      <c r="BB45" s="31"/>
      <c r="BC45" s="31"/>
      <c r="BD45" s="31"/>
      <c r="BE45" s="31"/>
      <c r="BF45" s="31"/>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9"/>
    </row>
    <row r="46" spans="1:84" ht="18" customHeight="1" x14ac:dyDescent="0.25">
      <c r="A46" s="9"/>
      <c r="B46" s="7"/>
      <c r="C46" s="86"/>
      <c r="D46" s="86"/>
      <c r="E46" s="86"/>
      <c r="F46" s="86"/>
      <c r="G46" s="86"/>
      <c r="H46" s="86"/>
      <c r="I46" s="86"/>
      <c r="J46" s="86"/>
      <c r="K46" s="86"/>
      <c r="L46" s="86"/>
      <c r="M46" s="86"/>
      <c r="N46" s="86"/>
      <c r="O46" s="86"/>
      <c r="P46" s="86"/>
      <c r="Q46" s="86"/>
      <c r="R46" s="86"/>
      <c r="S46" s="86"/>
      <c r="T46" s="86"/>
      <c r="U46" s="86"/>
      <c r="V46" s="86"/>
      <c r="W46" s="86"/>
      <c r="X46" s="86"/>
      <c r="Y46" s="86"/>
      <c r="Z46" s="86"/>
      <c r="AA46" s="86"/>
      <c r="AB46" s="86"/>
      <c r="AC46" s="86"/>
      <c r="AD46" s="86"/>
      <c r="AE46" s="86"/>
      <c r="AF46" s="86"/>
      <c r="AG46" s="86"/>
      <c r="AH46" s="86"/>
      <c r="AI46" s="86"/>
      <c r="AJ46" s="86"/>
      <c r="AK46" s="86"/>
      <c r="AL46" s="86"/>
      <c r="AM46" s="86"/>
      <c r="AN46" s="86"/>
      <c r="AO46" s="86"/>
      <c r="AP46" s="25"/>
      <c r="AR46" s="7"/>
      <c r="AS46" s="31"/>
      <c r="AT46" s="31"/>
      <c r="AU46" s="31"/>
      <c r="AV46" s="31"/>
      <c r="AW46" s="31"/>
      <c r="AX46" s="31"/>
      <c r="AY46" s="31"/>
      <c r="AZ46" s="31"/>
      <c r="BA46" s="31"/>
      <c r="BB46" s="31"/>
      <c r="BC46" s="31"/>
      <c r="BD46" s="31"/>
      <c r="BE46" s="31"/>
      <c r="BF46" s="31"/>
      <c r="BG46" s="31"/>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9"/>
    </row>
    <row r="47" spans="1:84" ht="18" customHeight="1" thickBot="1" x14ac:dyDescent="0.3">
      <c r="A47" s="9"/>
      <c r="B47" s="7"/>
      <c r="C47" s="58"/>
      <c r="D47" s="58"/>
      <c r="E47" s="58"/>
      <c r="F47" s="58"/>
      <c r="G47" s="58"/>
      <c r="H47" s="58"/>
      <c r="I47" s="58"/>
      <c r="J47" s="58"/>
      <c r="K47" s="58"/>
      <c r="L47" s="58"/>
      <c r="M47" s="58"/>
      <c r="N47" s="58"/>
      <c r="O47" s="58"/>
      <c r="P47" s="58"/>
      <c r="Q47" s="58"/>
      <c r="R47" s="58"/>
      <c r="S47" s="58"/>
      <c r="T47" s="58"/>
      <c r="U47" s="58"/>
      <c r="V47" s="58"/>
      <c r="W47" s="58"/>
      <c r="X47" s="58"/>
      <c r="Y47" s="58"/>
      <c r="Z47" s="58"/>
      <c r="AA47" s="58"/>
      <c r="AB47" s="58"/>
      <c r="AC47" s="58"/>
      <c r="AD47" s="58"/>
      <c r="AE47" s="58"/>
      <c r="AF47" s="58"/>
      <c r="AG47" s="58"/>
      <c r="AH47" s="58"/>
      <c r="AI47" s="58"/>
      <c r="AJ47" s="58"/>
      <c r="AK47" s="58"/>
      <c r="AL47" s="58"/>
      <c r="AM47" s="58"/>
      <c r="AN47" s="58"/>
      <c r="AO47" s="58"/>
      <c r="AP47" s="9"/>
      <c r="AR47" s="7"/>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2"/>
      <c r="CE47" s="11"/>
      <c r="CF47" s="9"/>
    </row>
    <row r="48" spans="1:84" ht="18" customHeight="1" x14ac:dyDescent="0.25">
      <c r="A48" s="9"/>
      <c r="B48" s="7"/>
      <c r="D48" s="26" t="s">
        <v>4</v>
      </c>
      <c r="AP48" s="9"/>
      <c r="AR48" s="7"/>
      <c r="AT48" s="26" t="s">
        <v>4</v>
      </c>
      <c r="CE48" s="15" t="s">
        <v>5</v>
      </c>
      <c r="CF48" s="9"/>
    </row>
    <row r="49" spans="1:84" ht="18" customHeight="1" x14ac:dyDescent="0.25">
      <c r="A49" s="9"/>
      <c r="B49" s="27"/>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8" t="s">
        <v>98</v>
      </c>
      <c r="AF49" s="24"/>
      <c r="AG49" s="24"/>
      <c r="AH49" s="24"/>
      <c r="AI49" s="24"/>
      <c r="AJ49" s="24"/>
      <c r="AK49" s="24"/>
      <c r="AL49" s="24"/>
      <c r="AM49" s="24"/>
      <c r="AN49" s="24"/>
      <c r="AO49" s="24"/>
      <c r="AP49" s="29"/>
      <c r="AR49" s="27"/>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9"/>
    </row>
    <row r="50" spans="1:84" ht="18" customHeight="1" x14ac:dyDescent="0.25">
      <c r="AT50" s="24"/>
      <c r="AU50" s="24"/>
      <c r="AV50" s="24"/>
      <c r="AW50" s="24"/>
      <c r="AX50" s="24"/>
      <c r="AY50" s="24"/>
      <c r="AZ50" s="24"/>
      <c r="BA50" s="24"/>
      <c r="BB50" s="24"/>
      <c r="BC50" s="24"/>
      <c r="BD50" s="24"/>
      <c r="BE50" s="24"/>
      <c r="BF50" s="24"/>
      <c r="BG50" s="24"/>
      <c r="BH50" s="24"/>
      <c r="BI50" s="24"/>
      <c r="BJ50" s="24"/>
      <c r="BK50" s="24"/>
      <c r="BL50" s="24"/>
      <c r="BM50" s="24"/>
      <c r="BN50" s="24"/>
      <c r="BO50" s="24"/>
      <c r="BP50" s="24"/>
      <c r="BQ50" s="24"/>
      <c r="BR50" s="24"/>
      <c r="BS50" s="24"/>
      <c r="BT50" s="24"/>
      <c r="BU50" s="56"/>
      <c r="BV50" s="56"/>
      <c r="BW50" s="56"/>
      <c r="BX50" s="56"/>
      <c r="BY50" s="56"/>
      <c r="BZ50" s="56"/>
      <c r="CA50" s="56"/>
      <c r="CB50" s="56"/>
      <c r="CC50" s="56"/>
      <c r="CD50" s="56"/>
      <c r="CE50" s="56"/>
      <c r="CF50" s="56"/>
    </row>
    <row r="51" spans="1:84" ht="18" customHeight="1" x14ac:dyDescent="0.25">
      <c r="B51" s="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6"/>
      <c r="AR51" s="4"/>
      <c r="AS51" s="5"/>
      <c r="CF51" s="6"/>
    </row>
    <row r="52" spans="1:84" ht="18" customHeight="1" x14ac:dyDescent="0.25">
      <c r="B52" s="7"/>
      <c r="AN52" s="8"/>
      <c r="AP52" s="9"/>
      <c r="AR52" s="7"/>
      <c r="CF52" s="9"/>
    </row>
    <row r="53" spans="1:84" ht="18" customHeight="1" x14ac:dyDescent="0.25">
      <c r="B53" s="7"/>
      <c r="AN53" s="10"/>
      <c r="AP53" s="9"/>
      <c r="AR53" s="7"/>
      <c r="CF53" s="9"/>
    </row>
    <row r="54" spans="1:84" ht="18" customHeight="1" thickBot="1" x14ac:dyDescent="0.3">
      <c r="B54" s="7"/>
      <c r="C54" s="11" t="s">
        <v>78</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2"/>
      <c r="AO54" s="11"/>
      <c r="AP54" s="9"/>
      <c r="AQ54" s="9"/>
      <c r="AS54" s="11" t="s">
        <v>78</v>
      </c>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2"/>
      <c r="CE54" s="11"/>
      <c r="CF54" s="9"/>
    </row>
    <row r="55" spans="1:84" ht="18" customHeight="1" x14ac:dyDescent="0.25">
      <c r="B55" s="7"/>
      <c r="AP55" s="9"/>
      <c r="AQ55" s="9"/>
      <c r="CF55" s="9"/>
    </row>
    <row r="56" spans="1:84" ht="18" customHeight="1" x14ac:dyDescent="0.25">
      <c r="B56" s="7"/>
      <c r="AP56" s="9"/>
      <c r="AQ56" s="9"/>
      <c r="CF56" s="9"/>
    </row>
    <row r="57" spans="1:84" ht="18" customHeight="1" x14ac:dyDescent="0.25">
      <c r="B57" s="7"/>
      <c r="AP57" s="9"/>
      <c r="AQ57" s="9"/>
      <c r="CF57" s="9"/>
    </row>
    <row r="58" spans="1:84" ht="18" customHeight="1" x14ac:dyDescent="0.25">
      <c r="B58" s="7"/>
      <c r="AP58" s="9"/>
      <c r="AQ58" s="9"/>
      <c r="CF58" s="9"/>
    </row>
    <row r="59" spans="1:84" ht="18" customHeight="1" x14ac:dyDescent="0.25">
      <c r="B59" s="7"/>
      <c r="AP59" s="9"/>
      <c r="AQ59" s="9"/>
      <c r="CF59" s="9"/>
    </row>
    <row r="60" spans="1:84" ht="18" customHeight="1" x14ac:dyDescent="0.25">
      <c r="B60" s="7"/>
      <c r="AP60" s="9"/>
      <c r="AQ60" s="9"/>
      <c r="CF60" s="9"/>
    </row>
    <row r="61" spans="1:84" ht="18" customHeight="1" x14ac:dyDescent="0.25">
      <c r="B61" s="7"/>
      <c r="AP61" s="9"/>
      <c r="AQ61" s="9"/>
      <c r="CF61" s="9"/>
    </row>
    <row r="62" spans="1:84" ht="18" customHeight="1" x14ac:dyDescent="0.25">
      <c r="B62" s="7"/>
      <c r="AP62" s="9"/>
      <c r="AQ62" s="9"/>
      <c r="CF62" s="9"/>
    </row>
    <row r="63" spans="1:84" ht="18" customHeight="1" x14ac:dyDescent="0.25">
      <c r="B63" s="7"/>
      <c r="AP63" s="9"/>
      <c r="AQ63" s="9"/>
      <c r="CF63" s="9"/>
    </row>
    <row r="64" spans="1:84" ht="18" customHeight="1" x14ac:dyDescent="0.25">
      <c r="B64" s="7"/>
      <c r="AP64" s="9"/>
      <c r="AQ64" s="9"/>
      <c r="CF64" s="9"/>
    </row>
    <row r="65" spans="2:84" ht="18" customHeight="1" x14ac:dyDescent="0.25">
      <c r="B65" s="7"/>
      <c r="AP65" s="9"/>
      <c r="AQ65" s="9"/>
      <c r="CF65" s="9"/>
    </row>
    <row r="66" spans="2:84" ht="18" customHeight="1" x14ac:dyDescent="0.25">
      <c r="B66" s="7"/>
      <c r="AP66" s="9"/>
      <c r="AQ66" s="9"/>
      <c r="CF66" s="9"/>
    </row>
    <row r="67" spans="2:84" ht="18" customHeight="1" x14ac:dyDescent="0.25">
      <c r="B67" s="7"/>
      <c r="AP67" s="9"/>
      <c r="AQ67" s="9"/>
      <c r="CF67" s="9"/>
    </row>
    <row r="68" spans="2:84" ht="18" customHeight="1" x14ac:dyDescent="0.25">
      <c r="B68" s="7"/>
      <c r="AP68" s="9"/>
      <c r="AQ68" s="9"/>
      <c r="CF68" s="9"/>
    </row>
    <row r="69" spans="2:84" ht="18" customHeight="1" x14ac:dyDescent="0.25">
      <c r="B69" s="7"/>
      <c r="C69" s="88" t="s">
        <v>101</v>
      </c>
      <c r="D69" s="89"/>
      <c r="E69" s="89"/>
      <c r="F69" s="89"/>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9"/>
      <c r="AQ69" s="9"/>
      <c r="CF69" s="9"/>
    </row>
    <row r="70" spans="2:84" ht="18" customHeight="1" x14ac:dyDescent="0.25">
      <c r="B70" s="7"/>
      <c r="C70" s="90" t="s">
        <v>102</v>
      </c>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
      <c r="AQ70" s="9"/>
      <c r="CF70" s="9"/>
    </row>
    <row r="71" spans="2:84" ht="18" customHeight="1" x14ac:dyDescent="0.25">
      <c r="B71" s="7"/>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
      <c r="AQ71" s="9"/>
      <c r="CF71" s="9"/>
    </row>
    <row r="72" spans="2:84" ht="18" customHeight="1" x14ac:dyDescent="0.25">
      <c r="B72" s="7"/>
      <c r="C72" s="90"/>
      <c r="D72" s="90"/>
      <c r="E72" s="90"/>
      <c r="F72" s="90"/>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
      <c r="AQ72" s="9"/>
      <c r="CF72" s="9"/>
    </row>
    <row r="73" spans="2:84" ht="18" customHeight="1" x14ac:dyDescent="0.25">
      <c r="B73" s="7"/>
      <c r="C73" s="90"/>
      <c r="D73" s="90"/>
      <c r="E73" s="90"/>
      <c r="F73" s="90"/>
      <c r="G73" s="90"/>
      <c r="H73" s="90"/>
      <c r="I73" s="90"/>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
      <c r="AQ73" s="57"/>
      <c r="CF73" s="9"/>
    </row>
    <row r="74" spans="2:84" ht="18" customHeight="1" x14ac:dyDescent="0.25">
      <c r="B74" s="7"/>
      <c r="C74" s="90"/>
      <c r="D74" s="90"/>
      <c r="E74" s="90"/>
      <c r="F74" s="90"/>
      <c r="G74" s="90"/>
      <c r="H74" s="90"/>
      <c r="I74" s="90"/>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
      <c r="AQ74" s="57"/>
      <c r="CF74" s="9"/>
    </row>
    <row r="75" spans="2:84" ht="18" customHeight="1" x14ac:dyDescent="0.25">
      <c r="B75" s="7"/>
      <c r="AP75" s="9"/>
      <c r="AQ75" s="57"/>
      <c r="CF75" s="9"/>
    </row>
    <row r="76" spans="2:84" ht="18" customHeight="1" x14ac:dyDescent="0.25">
      <c r="B76" s="7"/>
      <c r="AP76" s="9"/>
      <c r="AQ76" s="57"/>
      <c r="CF76" s="9"/>
    </row>
    <row r="77" spans="2:84" ht="18" customHeight="1" x14ac:dyDescent="0.25">
      <c r="B77" s="7"/>
      <c r="AP77" s="9"/>
      <c r="AQ77" s="57"/>
      <c r="CF77" s="9"/>
    </row>
    <row r="78" spans="2:84" ht="18" customHeight="1" x14ac:dyDescent="0.25">
      <c r="B78" s="7"/>
      <c r="AP78" s="9"/>
      <c r="AQ78" s="57"/>
      <c r="CF78" s="9"/>
    </row>
    <row r="79" spans="2:84" ht="18" customHeight="1" x14ac:dyDescent="0.25">
      <c r="B79" s="7"/>
      <c r="AP79" s="9"/>
      <c r="AQ79" s="57"/>
      <c r="CF79" s="9"/>
    </row>
    <row r="80" spans="2:84" ht="18" customHeight="1" x14ac:dyDescent="0.25">
      <c r="B80" s="7"/>
      <c r="AP80" s="9"/>
      <c r="AQ80" s="57"/>
      <c r="CF80" s="9"/>
    </row>
    <row r="81" spans="2:84" ht="18" customHeight="1" x14ac:dyDescent="0.25">
      <c r="B81" s="7"/>
      <c r="AP81" s="9"/>
      <c r="AQ81" s="57"/>
      <c r="CF81" s="9"/>
    </row>
    <row r="82" spans="2:84" ht="18" customHeight="1" x14ac:dyDescent="0.25">
      <c r="B82" s="7"/>
      <c r="AP82" s="9"/>
      <c r="AQ82" s="57"/>
      <c r="CF82" s="9"/>
    </row>
    <row r="83" spans="2:84" ht="18" customHeight="1" x14ac:dyDescent="0.25">
      <c r="B83" s="7"/>
      <c r="AP83" s="9"/>
      <c r="AQ83" s="57"/>
      <c r="CF83" s="9"/>
    </row>
    <row r="84" spans="2:84" ht="18" customHeight="1" x14ac:dyDescent="0.25">
      <c r="B84" s="7"/>
      <c r="AP84" s="9"/>
      <c r="AQ84" s="57"/>
      <c r="CF84" s="9"/>
    </row>
    <row r="85" spans="2:84" ht="18" customHeight="1" x14ac:dyDescent="0.25">
      <c r="B85" s="7"/>
      <c r="AP85" s="9"/>
      <c r="AQ85" s="57"/>
      <c r="CF85" s="9"/>
    </row>
    <row r="86" spans="2:84" ht="18" customHeight="1" x14ac:dyDescent="0.25">
      <c r="B86" s="7"/>
      <c r="AP86" s="9"/>
      <c r="AQ86" s="57"/>
      <c r="CF86" s="9"/>
    </row>
    <row r="87" spans="2:84" ht="18" customHeight="1" x14ac:dyDescent="0.25">
      <c r="B87" s="7"/>
      <c r="AP87" s="9"/>
      <c r="AQ87" s="57"/>
      <c r="CF87" s="9"/>
    </row>
    <row r="88" spans="2:84" ht="18" customHeight="1" x14ac:dyDescent="0.25">
      <c r="B88" s="7"/>
      <c r="AP88" s="9"/>
      <c r="AQ88" s="57"/>
      <c r="CF88" s="9"/>
    </row>
    <row r="89" spans="2:84" ht="18" customHeight="1" x14ac:dyDescent="0.25">
      <c r="B89" s="7"/>
      <c r="AP89" s="9"/>
      <c r="AQ89" s="57"/>
      <c r="CF89" s="9"/>
    </row>
    <row r="90" spans="2:84" ht="18" customHeight="1" x14ac:dyDescent="0.25">
      <c r="B90" s="7"/>
      <c r="AP90" s="9"/>
      <c r="AQ90" s="57"/>
      <c r="CF90" s="9"/>
    </row>
    <row r="91" spans="2:84" ht="18" customHeight="1" x14ac:dyDescent="0.25">
      <c r="B91" s="7"/>
      <c r="AP91" s="9"/>
      <c r="AQ91" s="57"/>
      <c r="CF91" s="9"/>
    </row>
    <row r="92" spans="2:84" ht="18" customHeight="1" x14ac:dyDescent="0.25">
      <c r="B92" s="7"/>
      <c r="AP92" s="9"/>
      <c r="AQ92" s="57"/>
      <c r="CF92" s="9"/>
    </row>
    <row r="93" spans="2:84" ht="18" customHeight="1" x14ac:dyDescent="0.25">
      <c r="B93" s="7"/>
      <c r="AP93" s="9"/>
      <c r="AQ93" s="57"/>
      <c r="CF93" s="9"/>
    </row>
    <row r="94" spans="2:84" ht="18" customHeight="1" x14ac:dyDescent="0.25">
      <c r="B94" s="7"/>
      <c r="AP94" s="9"/>
      <c r="AQ94" s="57"/>
      <c r="CF94" s="9"/>
    </row>
    <row r="95" spans="2:84" ht="18" customHeight="1" x14ac:dyDescent="0.25">
      <c r="B95" s="7"/>
      <c r="AP95" s="9"/>
      <c r="AQ95" s="57"/>
      <c r="CF95" s="9"/>
    </row>
    <row r="96" spans="2:84" ht="18" customHeight="1" thickBot="1" x14ac:dyDescent="0.3">
      <c r="B96" s="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2"/>
      <c r="AO96" s="11"/>
      <c r="AP96" s="9"/>
      <c r="AQ96" s="57"/>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2"/>
      <c r="CE96" s="11"/>
      <c r="CF96" s="9"/>
    </row>
    <row r="97" spans="2:84" ht="18" customHeight="1" x14ac:dyDescent="0.25">
      <c r="B97" s="7"/>
      <c r="D97" s="26" t="s">
        <v>4</v>
      </c>
      <c r="AO97" s="15" t="s">
        <v>6</v>
      </c>
      <c r="AP97" s="9"/>
      <c r="AR97" s="7"/>
      <c r="AT97" s="26" t="s">
        <v>4</v>
      </c>
      <c r="CE97" s="15" t="s">
        <v>7</v>
      </c>
      <c r="CF97" s="9"/>
    </row>
    <row r="98" spans="2:84" ht="18" customHeight="1" x14ac:dyDescent="0.25">
      <c r="B98" s="27"/>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9"/>
      <c r="AR98" s="27"/>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9"/>
    </row>
    <row r="99" spans="2:84" ht="18" customHeight="1" x14ac:dyDescent="0.25"/>
    <row r="100" spans="2:84" ht="18" customHeight="1" x14ac:dyDescent="0.25"/>
    <row r="101" spans="2:84" ht="18" customHeight="1" x14ac:dyDescent="0.25">
      <c r="CD101" s="8"/>
    </row>
    <row r="102" spans="2:84" ht="18" customHeight="1" x14ac:dyDescent="0.25">
      <c r="CD102" s="10"/>
    </row>
    <row r="103" spans="2:84"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95" spans="4:83" ht="18" customHeight="1" x14ac:dyDescent="0.25">
      <c r="D195" s="26"/>
      <c r="CE195" s="15"/>
    </row>
  </sheetData>
  <sheetProtection algorithmName="SHA-512" hashValue="ZXBpXGh4UYtC7RSrAxxJoMGR9CjreZKuugWjukcg4fN5Kn8d5qD+zwJ7IwDocyQcuou0QUSZrBcVIZIlhMq20g==" saltValue="1mUPJuOyduE9FEBXahglYw==" spinCount="100000" sheet="1" objects="1" scenarios="1" selectLockedCells="1"/>
  <mergeCells count="98">
    <mergeCell ref="C69:AO69"/>
    <mergeCell ref="C70:AO74"/>
    <mergeCell ref="CS2:DT8"/>
    <mergeCell ref="CS9:DT11"/>
    <mergeCell ref="AM29:AO29"/>
    <mergeCell ref="D29:AL29"/>
    <mergeCell ref="O34:R35"/>
    <mergeCell ref="C8:AO10"/>
    <mergeCell ref="V31:AO32"/>
    <mergeCell ref="CL2:CO2"/>
    <mergeCell ref="CM9:CP9"/>
    <mergeCell ref="Y33:AK33"/>
    <mergeCell ref="K33:N35"/>
    <mergeCell ref="AM24:AO24"/>
    <mergeCell ref="AM26:AO26"/>
    <mergeCell ref="S25:W25"/>
    <mergeCell ref="C45:AO46"/>
    <mergeCell ref="AL36:AO36"/>
    <mergeCell ref="X36:AK36"/>
    <mergeCell ref="E42:G42"/>
    <mergeCell ref="AM27:AO27"/>
    <mergeCell ref="K37:N37"/>
    <mergeCell ref="O40:R40"/>
    <mergeCell ref="Y37:AK37"/>
    <mergeCell ref="AL33:AO33"/>
    <mergeCell ref="K36:N36"/>
    <mergeCell ref="E43:G43"/>
    <mergeCell ref="E34:G35"/>
    <mergeCell ref="E36:G36"/>
    <mergeCell ref="E39:G39"/>
    <mergeCell ref="E38:G38"/>
    <mergeCell ref="AL40:AO40"/>
    <mergeCell ref="CS12:DT12"/>
    <mergeCell ref="CS13:DT13"/>
    <mergeCell ref="CM18:CP18"/>
    <mergeCell ref="CM21:CP21"/>
    <mergeCell ref="BL9:CE14"/>
    <mergeCell ref="AS15:CE18"/>
    <mergeCell ref="BA21:BD21"/>
    <mergeCell ref="AS20:CE20"/>
    <mergeCell ref="CM12:CP12"/>
    <mergeCell ref="CM13:CP13"/>
    <mergeCell ref="CM15:CP15"/>
    <mergeCell ref="BF9:BH9"/>
    <mergeCell ref="BF10:BH10"/>
    <mergeCell ref="BF11:BH11"/>
    <mergeCell ref="BF12:BH12"/>
    <mergeCell ref="BF13:BH13"/>
    <mergeCell ref="C34:D35"/>
    <mergeCell ref="C36:D36"/>
    <mergeCell ref="H40:J40"/>
    <mergeCell ref="C37:D37"/>
    <mergeCell ref="S26:W26"/>
    <mergeCell ref="S27:W27"/>
    <mergeCell ref="E40:G40"/>
    <mergeCell ref="H13:W13"/>
    <mergeCell ref="AE13:AN13"/>
    <mergeCell ref="H14:W14"/>
    <mergeCell ref="AE14:AN14"/>
    <mergeCell ref="AM25:AO25"/>
    <mergeCell ref="H33:J35"/>
    <mergeCell ref="H36:J36"/>
    <mergeCell ref="H37:J37"/>
    <mergeCell ref="H38:J38"/>
    <mergeCell ref="H39:J39"/>
    <mergeCell ref="AL34:AO34"/>
    <mergeCell ref="C38:D38"/>
    <mergeCell ref="BA22:BD22"/>
    <mergeCell ref="AL39:AO39"/>
    <mergeCell ref="AL37:AO37"/>
    <mergeCell ref="AM28:AO28"/>
    <mergeCell ref="X28:AL28"/>
    <mergeCell ref="S28:W28"/>
    <mergeCell ref="K38:N38"/>
    <mergeCell ref="K39:N39"/>
    <mergeCell ref="O37:R37"/>
    <mergeCell ref="O38:R38"/>
    <mergeCell ref="O39:R39"/>
    <mergeCell ref="S24:W24"/>
    <mergeCell ref="O36:R36"/>
    <mergeCell ref="E37:G37"/>
    <mergeCell ref="C32:R32"/>
    <mergeCell ref="O43:R43"/>
    <mergeCell ref="C39:D39"/>
    <mergeCell ref="C40:D40"/>
    <mergeCell ref="C42:D42"/>
    <mergeCell ref="C43:D43"/>
    <mergeCell ref="C41:D41"/>
    <mergeCell ref="H41:J41"/>
    <mergeCell ref="E41:G41"/>
    <mergeCell ref="K43:N43"/>
    <mergeCell ref="H42:J42"/>
    <mergeCell ref="H43:J43"/>
    <mergeCell ref="K41:N41"/>
    <mergeCell ref="K42:N42"/>
    <mergeCell ref="K40:N40"/>
    <mergeCell ref="O41:R41"/>
    <mergeCell ref="O42:R42"/>
  </mergeCells>
  <phoneticPr fontId="16" type="noConversion"/>
  <dataValidations count="13">
    <dataValidation allowBlank="1" showInputMessage="1" showErrorMessage="1" promptTitle="VarStec - Typical Minimum Values" prompt="_x000a_• 2.4 kV to 13.8 kV systems: 40 µH  _x000a_• &gt;13.8 kV to 38 kV systems: 80 µH_x000a__x000a_Values shown are guidance only and may require iteration to meet switching device transient current ratings." sqref="H36:J36" xr:uid="{CE5EAC18-8ED0-4CD8-8158-0ED12813B2A9}"/>
    <dataValidation type="list" allowBlank="1" showInputMessage="1" showErrorMessage="1" sqref="S26" xr:uid="{8DF0B02E-FBB3-45E7-8A40-1005B6CE6677}">
      <formula1>"Ungrounded, Grounded"</formula1>
    </dataValidation>
    <dataValidation allowBlank="1" showInputMessage="1" showErrorMessage="1" promptTitle="Design / Engineering Margin" prompt="_x000a_The calculated transient values must not exceed (100% - Margin) of the published switching device limit(s)." sqref="AM28:AO28" xr:uid="{72E8A508-0705-441F-8408-43DC59608E89}"/>
    <dataValidation type="decimal" operator="greaterThan" allowBlank="1" showInputMessage="1" showErrorMessage="1" error="At least one stage must exist. Enter a stage kvar rating greater than 0. Enter stage kvar ratings in sequence starting at stage 1." sqref="E36:G36" xr:uid="{CD546727-0F5F-435A-944C-92EC1B654443}">
      <formula1>0</formula1>
    </dataValidation>
    <dataValidation type="custom" allowBlank="1" showInputMessage="1" showErrorMessage="1" error="Enter the previous stage kvar and inrush reactor values before entering data for this stage." sqref="E37:G43" xr:uid="{222B2125-F499-4434-AD71-1AFB303AAE4E}">
      <formula1>AND(ISNUMBER(E36), E36&gt;0)</formula1>
    </dataValidation>
    <dataValidation allowBlank="1" showInputMessage="1" showErrorMessage="1" promptTitle="Guidance:" prompt="Use 0.3 µH/ft (approx 1 µH/m) if unknown_x000a_" sqref="S27:W27" xr:uid="{67358ABD-BC81-43B2-A288-B093960A8693}"/>
    <dataValidation allowBlank="1" showInputMessage="1" showErrorMessage="1" promptTitle="Guidance:" prompt="5µH for banks &lt; 52kV_x000a__x000a_10 µH for banks &gt;52kV_x000a_" sqref="AM27:AO27" xr:uid="{6FF3C698-2847-4089-8C3B-469D77CCBDCB}"/>
    <dataValidation allowBlank="1" showInputMessage="1" showErrorMessage="1" promptTitle="Guidance:" prompt="Use 0.3 µH/ft (approx 1 µH/m) if unknown" sqref="AM26:AO26" xr:uid="{5CB93C73-19A7-4040-9F28-86A1BCB6394E}"/>
    <dataValidation allowBlank="1" showInputMessage="1" showErrorMessage="1" promptTitle="Guideance:" prompt="Iterate this value until the &quot;victim&quot; breaker meets the outrush &quot;pass&quot; criteria. Increase only as needed, since higher indutance increases size and cost." sqref="S28:W28" xr:uid="{4F203FEC-BA60-4C56-BB4E-37B5AB3261D7}"/>
    <dataValidation type="list" allowBlank="1" showInputMessage="1" showErrorMessage="1" sqref="AL33:AO33" xr:uid="{15D445AB-3AD9-4008-981C-16829B19A660}">
      <formula1>"Oil, Vacuum, SF6"</formula1>
    </dataValidation>
    <dataValidation allowBlank="1" showInputMessage="1" showErrorMessage="1" promptTitle="Guidance:" prompt="Typically 2.6 x Breaker Short-Circuit Current Rating" sqref="AL37:AO37" xr:uid="{10E8F014-279A-4741-A6CE-E74F43389250}"/>
    <dataValidation type="list" allowBlank="1" showInputMessage="1" showErrorMessage="1" promptTitle="Guidance:" prompt="C0 (General Purpose) - Unspecified probability of restrike_x000a__x000a_C1 (Definite Purpose) - Low probability of restrike_x000a__x000a_C2 Very low probability of restrik" sqref="AL34:AO34" xr:uid="{9E4CABBF-71FB-4B54-9EB9-C30E677A2E4E}">
      <formula1>"C0,C1,C2"</formula1>
    </dataValidation>
    <dataValidation type="custom" allowBlank="1" showInputMessage="1" showErrorMessage="1" promptTitle="Guidance:" prompt="Leave blank for oil type breaker if values are not named plated on the breaker." sqref="AL39:AO40" xr:uid="{BC9B787E-1DAF-4407-879A-6FB25BFEB8D7}">
      <formula1>OR(AL39="",AND(ISNUMBER(AL39),AL39&gt;0))</formula1>
    </dataValidation>
  </dataValidation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4E929C-CE36-44C8-9EAF-5439CCC7857E}">
  <sheetPr>
    <pageSetUpPr fitToPage="1"/>
  </sheetPr>
  <dimension ref="B1:ER195"/>
  <sheetViews>
    <sheetView zoomScaleNormal="100" workbookViewId="0">
      <selection activeCell="H12" sqref="H12:W12"/>
    </sheetView>
  </sheetViews>
  <sheetFormatPr defaultRowHeight="15" x14ac:dyDescent="0.25"/>
  <cols>
    <col min="1" max="85" width="2.7109375" style="1" customWidth="1"/>
    <col min="86" max="128" width="2.7109375" style="1" hidden="1" customWidth="1"/>
    <col min="129" max="131" width="2.7109375" style="2" hidden="1" customWidth="1"/>
    <col min="132" max="133" width="2.7109375" style="1" hidden="1" customWidth="1"/>
    <col min="134" max="141" width="2.7109375" style="3" hidden="1" customWidth="1"/>
    <col min="142" max="148" width="2.7109375" style="3" customWidth="1"/>
    <col min="149" max="183" width="2.7109375" style="1" customWidth="1"/>
    <col min="184" max="189" width="9.140625" style="1" customWidth="1"/>
    <col min="190" max="249" width="2.7109375" style="1" customWidth="1"/>
    <col min="250" max="250" width="9.140625" style="1" customWidth="1"/>
    <col min="251" max="16384" width="9.140625" style="1"/>
  </cols>
  <sheetData>
    <row r="1" spans="2:135" ht="18" customHeight="1" x14ac:dyDescent="0.25"/>
    <row r="2" spans="2:135" ht="18" customHeight="1" x14ac:dyDescent="0.25">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5"/>
      <c r="AO2" s="5"/>
      <c r="AP2" s="6"/>
      <c r="AR2" s="4"/>
      <c r="AS2" s="5"/>
      <c r="AT2" s="5"/>
      <c r="AU2" s="5"/>
      <c r="AV2" s="5"/>
      <c r="AW2" s="5"/>
      <c r="AX2" s="5"/>
      <c r="AY2" s="5"/>
      <c r="AZ2" s="5"/>
      <c r="BA2" s="5"/>
      <c r="BB2" s="5"/>
      <c r="BC2" s="5"/>
      <c r="BD2" s="5"/>
      <c r="BE2" s="5"/>
      <c r="BF2" s="5"/>
      <c r="BG2" s="5"/>
      <c r="BH2" s="5"/>
      <c r="BI2" s="5"/>
      <c r="BJ2" s="5"/>
      <c r="BK2" s="5"/>
      <c r="BL2" s="5"/>
      <c r="BM2" s="5"/>
      <c r="BN2" s="5"/>
      <c r="BO2" s="5"/>
      <c r="BP2" s="5"/>
      <c r="BQ2" s="5"/>
      <c r="BR2" s="5"/>
      <c r="BS2" s="5"/>
      <c r="BT2" s="5"/>
      <c r="BU2" s="5"/>
      <c r="BV2" s="5"/>
      <c r="BW2" s="5"/>
      <c r="BX2" s="5"/>
      <c r="BY2" s="5"/>
      <c r="BZ2" s="5"/>
      <c r="CA2" s="5"/>
      <c r="CB2" s="5"/>
      <c r="CC2" s="5"/>
      <c r="CD2" s="5"/>
      <c r="CE2" s="5"/>
      <c r="CF2" s="6"/>
      <c r="CK2" s="10" t="s">
        <v>82</v>
      </c>
      <c r="CL2" s="94" cm="1">
        <f t="array" ref="CL2">_xlfn.LET(
_xlpm.L,H34:H41,
_xlpm.K,E34:E41,
_xlpm.ADD,$AM$23+$AM$24,
_xlpm.INV,SUMPRODUCT(--(_xlpm.K&gt;0),IF(_xlpm.L&gt;0,1/(_xlpm.L+_xlpm.ADD),0)),
IF(_xlpm.INV=0,0,1/_xlpm.INV)
)</f>
        <v>16.666666666666668</v>
      </c>
      <c r="CM2" s="94"/>
      <c r="CN2" s="94"/>
      <c r="CO2" s="94"/>
      <c r="CP2" s="1" t="s">
        <v>53</v>
      </c>
      <c r="CS2" s="86" t="s">
        <v>43</v>
      </c>
      <c r="CT2" s="86"/>
      <c r="CU2" s="86"/>
      <c r="CV2" s="86"/>
      <c r="CW2" s="86"/>
      <c r="CX2" s="86"/>
      <c r="CY2" s="86"/>
      <c r="CZ2" s="86"/>
      <c r="DA2" s="86"/>
      <c r="DB2" s="86"/>
      <c r="DC2" s="86"/>
      <c r="DD2" s="86"/>
      <c r="DE2" s="86"/>
      <c r="DF2" s="86"/>
      <c r="DG2" s="86"/>
      <c r="DH2" s="86"/>
      <c r="DI2" s="86"/>
      <c r="DJ2" s="86"/>
      <c r="DK2" s="86"/>
      <c r="DL2" s="86"/>
      <c r="DM2" s="86"/>
      <c r="DN2" s="86"/>
      <c r="DO2" s="86"/>
      <c r="DP2" s="86"/>
      <c r="DQ2" s="86"/>
      <c r="DR2" s="86"/>
      <c r="DS2" s="86"/>
      <c r="DT2" s="86"/>
      <c r="DY2" s="1"/>
      <c r="DZ2" s="1"/>
      <c r="EA2" s="1"/>
    </row>
    <row r="3" spans="2:135" ht="18" customHeight="1" x14ac:dyDescent="0.25">
      <c r="B3" s="7"/>
      <c r="AO3" s="8" t="s">
        <v>0</v>
      </c>
      <c r="AP3" s="9"/>
      <c r="AR3" s="7"/>
      <c r="CF3" s="9"/>
      <c r="CK3" s="10" t="s">
        <v>83</v>
      </c>
      <c r="CL3" s="94" cm="1">
        <f t="array" ref="CL3">_xlfn.LET(
_xlpm.L,AE34:AE41,
_xlpm.K,AB34:AB41,
_xlpm.ADD,$AM$23+$AM$24,
_xlpm.INV,SUMPRODUCT(--(_xlpm.K&gt;0),IF(_xlpm.L&gt;0,1/(_xlpm.L+_xlpm.ADD),0)),
IF(_xlpm.INV=0,0,1/_xlpm.INV)
)</f>
        <v>16.666666666666668</v>
      </c>
      <c r="CM3" s="94"/>
      <c r="CN3" s="94"/>
      <c r="CO3" s="94"/>
      <c r="CP3" s="1" t="s">
        <v>53</v>
      </c>
      <c r="CS3" s="86"/>
      <c r="CT3" s="86"/>
      <c r="CU3" s="86"/>
      <c r="CV3" s="86"/>
      <c r="CW3" s="86"/>
      <c r="CX3" s="86"/>
      <c r="CY3" s="86"/>
      <c r="CZ3" s="86"/>
      <c r="DA3" s="86"/>
      <c r="DB3" s="86"/>
      <c r="DC3" s="86"/>
      <c r="DD3" s="86"/>
      <c r="DE3" s="86"/>
      <c r="DF3" s="86"/>
      <c r="DG3" s="86"/>
      <c r="DH3" s="86"/>
      <c r="DI3" s="86"/>
      <c r="DJ3" s="86"/>
      <c r="DK3" s="86"/>
      <c r="DL3" s="86"/>
      <c r="DM3" s="86"/>
      <c r="DN3" s="86"/>
      <c r="DO3" s="86"/>
      <c r="DP3" s="86"/>
      <c r="DQ3" s="86"/>
      <c r="DR3" s="86"/>
      <c r="DS3" s="86"/>
      <c r="DT3" s="86"/>
      <c r="DY3" s="1"/>
      <c r="DZ3" s="1"/>
      <c r="EA3" s="1"/>
    </row>
    <row r="4" spans="2:135" ht="18" customHeight="1" x14ac:dyDescent="0.25">
      <c r="B4" s="7"/>
      <c r="AO4" s="10" t="s">
        <v>1</v>
      </c>
      <c r="AP4" s="9"/>
      <c r="AR4" s="7"/>
      <c r="CF4" s="9"/>
      <c r="CS4" s="86"/>
      <c r="CT4" s="86"/>
      <c r="CU4" s="86"/>
      <c r="CV4" s="86"/>
      <c r="CW4" s="86"/>
      <c r="CX4" s="86"/>
      <c r="CY4" s="86"/>
      <c r="CZ4" s="86"/>
      <c r="DA4" s="86"/>
      <c r="DB4" s="86"/>
      <c r="DC4" s="86"/>
      <c r="DD4" s="86"/>
      <c r="DE4" s="86"/>
      <c r="DF4" s="86"/>
      <c r="DG4" s="86"/>
      <c r="DH4" s="86"/>
      <c r="DI4" s="86"/>
      <c r="DJ4" s="86"/>
      <c r="DK4" s="86"/>
      <c r="DL4" s="86"/>
      <c r="DM4" s="86"/>
      <c r="DN4" s="86"/>
      <c r="DO4" s="86"/>
      <c r="DP4" s="86"/>
      <c r="DQ4" s="86"/>
      <c r="DR4" s="86"/>
      <c r="DS4" s="86"/>
      <c r="DT4" s="86"/>
      <c r="DY4" s="1"/>
      <c r="DZ4" s="1"/>
      <c r="EA4" s="1"/>
    </row>
    <row r="5" spans="2:135" ht="18" customHeight="1" thickBot="1" x14ac:dyDescent="0.3">
      <c r="B5" s="7"/>
      <c r="AO5" s="10" t="s">
        <v>2</v>
      </c>
      <c r="AP5" s="9"/>
      <c r="AR5" s="7"/>
      <c r="AS5" s="11" t="s">
        <v>79</v>
      </c>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2"/>
      <c r="CD5" s="11"/>
      <c r="CF5" s="9"/>
      <c r="CS5" s="86"/>
      <c r="CT5" s="86"/>
      <c r="CU5" s="86"/>
      <c r="CV5" s="86"/>
      <c r="CW5" s="86"/>
      <c r="CX5" s="86"/>
      <c r="CY5" s="86"/>
      <c r="CZ5" s="86"/>
      <c r="DA5" s="86"/>
      <c r="DB5" s="86"/>
      <c r="DC5" s="86"/>
      <c r="DD5" s="86"/>
      <c r="DE5" s="86"/>
      <c r="DF5" s="86"/>
      <c r="DG5" s="86"/>
      <c r="DH5" s="86"/>
      <c r="DI5" s="86"/>
      <c r="DJ5" s="86"/>
      <c r="DK5" s="86"/>
      <c r="DL5" s="86"/>
      <c r="DM5" s="86"/>
      <c r="DN5" s="86"/>
      <c r="DO5" s="86"/>
      <c r="DP5" s="86"/>
      <c r="DQ5" s="86"/>
      <c r="DR5" s="86"/>
      <c r="DS5" s="86"/>
      <c r="DT5" s="86"/>
      <c r="DY5" s="1"/>
      <c r="DZ5" s="1"/>
      <c r="EA5" s="1"/>
    </row>
    <row r="6" spans="2:135" ht="18" customHeight="1" thickBot="1" x14ac:dyDescent="0.3">
      <c r="B6" s="7"/>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G6" s="11"/>
      <c r="AH6" s="11"/>
      <c r="AI6" s="11"/>
      <c r="AJ6" s="11"/>
      <c r="AK6" s="11"/>
      <c r="AL6" s="11"/>
      <c r="AM6" s="11"/>
      <c r="AN6" s="11"/>
      <c r="AO6" s="12" t="s">
        <v>3</v>
      </c>
      <c r="AP6" s="9"/>
      <c r="AR6" s="7"/>
      <c r="CF6" s="9"/>
      <c r="CS6" s="86"/>
      <c r="CT6" s="86"/>
      <c r="CU6" s="86"/>
      <c r="CV6" s="86"/>
      <c r="CW6" s="86"/>
      <c r="CX6" s="86"/>
      <c r="CY6" s="86"/>
      <c r="CZ6" s="86"/>
      <c r="DA6" s="86"/>
      <c r="DB6" s="86"/>
      <c r="DC6" s="86"/>
      <c r="DD6" s="86"/>
      <c r="DE6" s="86"/>
      <c r="DF6" s="86"/>
      <c r="DG6" s="86"/>
      <c r="DH6" s="86"/>
      <c r="DI6" s="86"/>
      <c r="DJ6" s="86"/>
      <c r="DK6" s="86"/>
      <c r="DL6" s="86"/>
      <c r="DM6" s="86"/>
      <c r="DN6" s="86"/>
      <c r="DO6" s="86"/>
      <c r="DP6" s="86"/>
      <c r="DQ6" s="86"/>
      <c r="DR6" s="86"/>
      <c r="DS6" s="86"/>
      <c r="DT6" s="86"/>
      <c r="DY6" s="1"/>
      <c r="DZ6" s="1"/>
      <c r="EA6" s="1"/>
    </row>
    <row r="7" spans="2:135" ht="18" customHeight="1" x14ac:dyDescent="0.3">
      <c r="B7" s="7"/>
      <c r="C7" s="32"/>
      <c r="D7" s="32"/>
      <c r="E7" s="32"/>
      <c r="F7" s="32"/>
      <c r="G7" s="32"/>
      <c r="H7" s="32"/>
      <c r="I7" s="32"/>
      <c r="J7" s="32"/>
      <c r="K7" s="32"/>
      <c r="L7" s="32"/>
      <c r="M7" s="32"/>
      <c r="N7" s="32"/>
      <c r="O7" s="32"/>
      <c r="P7" s="32"/>
      <c r="Q7" s="32"/>
      <c r="R7" s="32"/>
      <c r="S7" s="32"/>
      <c r="T7" s="32"/>
      <c r="U7" s="32"/>
      <c r="V7" s="32"/>
      <c r="W7" s="32"/>
      <c r="X7" s="32"/>
      <c r="Y7" s="32"/>
      <c r="Z7" s="32"/>
      <c r="AA7" s="32"/>
      <c r="AB7" s="32"/>
      <c r="AC7" s="32"/>
      <c r="AD7" s="32"/>
      <c r="AE7" s="32"/>
      <c r="AF7" s="32"/>
      <c r="AG7" s="32"/>
      <c r="AH7" s="32"/>
      <c r="AI7" s="32"/>
      <c r="AJ7" s="32"/>
      <c r="AK7" s="32"/>
      <c r="AL7" s="32"/>
      <c r="AM7" s="32"/>
      <c r="AN7" s="32"/>
      <c r="AO7" s="32"/>
      <c r="AP7" s="9"/>
      <c r="AR7" s="7"/>
      <c r="AS7" s="17" t="s">
        <v>26</v>
      </c>
      <c r="AT7" s="13"/>
      <c r="AU7" s="13"/>
      <c r="AV7" s="13"/>
      <c r="AW7" s="13"/>
      <c r="AX7" s="13"/>
      <c r="AY7" s="13"/>
      <c r="AZ7" s="13"/>
      <c r="BA7" s="13"/>
      <c r="BB7" s="13"/>
      <c r="BC7" s="13"/>
      <c r="BD7" s="13"/>
      <c r="BE7" s="13"/>
      <c r="BF7" s="13"/>
      <c r="BG7" s="13"/>
      <c r="BH7" s="13"/>
      <c r="BI7" s="13"/>
      <c r="BJ7" s="13"/>
      <c r="BK7" s="13"/>
      <c r="BL7" s="13"/>
      <c r="BM7" s="13"/>
      <c r="BN7" s="13"/>
      <c r="BO7" s="13"/>
      <c r="BP7" s="13"/>
      <c r="BQ7" s="13"/>
      <c r="BR7" s="13"/>
      <c r="BS7" s="13"/>
      <c r="BT7" s="13"/>
      <c r="BU7" s="13"/>
      <c r="BV7" s="13"/>
      <c r="BW7" s="13"/>
      <c r="BX7" s="13"/>
      <c r="BY7" s="13"/>
      <c r="BZ7" s="13"/>
      <c r="CA7" s="13"/>
      <c r="CB7" s="13"/>
      <c r="CC7" s="13"/>
      <c r="CD7" s="13"/>
      <c r="CE7" s="13"/>
      <c r="CF7" s="9"/>
      <c r="CS7" s="86"/>
      <c r="CT7" s="86"/>
      <c r="CU7" s="86"/>
      <c r="CV7" s="86"/>
      <c r="CW7" s="86"/>
      <c r="CX7" s="86"/>
      <c r="CY7" s="86"/>
      <c r="CZ7" s="86"/>
      <c r="DA7" s="86"/>
      <c r="DB7" s="86"/>
      <c r="DC7" s="86"/>
      <c r="DD7" s="86"/>
      <c r="DE7" s="86"/>
      <c r="DF7" s="86"/>
      <c r="DG7" s="86"/>
      <c r="DH7" s="86"/>
      <c r="DI7" s="86"/>
      <c r="DJ7" s="86"/>
      <c r="DK7" s="86"/>
      <c r="DL7" s="86"/>
      <c r="DM7" s="86"/>
      <c r="DN7" s="86"/>
      <c r="DO7" s="86"/>
      <c r="DP7" s="86"/>
      <c r="DQ7" s="86"/>
      <c r="DR7" s="86"/>
      <c r="DS7" s="86"/>
      <c r="DT7" s="86"/>
      <c r="DY7" s="1"/>
      <c r="DZ7" s="1"/>
      <c r="EA7" s="1"/>
    </row>
    <row r="8" spans="2:135" ht="18" customHeight="1" x14ac:dyDescent="0.25">
      <c r="B8" s="7"/>
      <c r="C8" s="91" t="s">
        <v>77</v>
      </c>
      <c r="D8" s="91"/>
      <c r="E8" s="91"/>
      <c r="F8" s="91"/>
      <c r="G8" s="91"/>
      <c r="H8" s="91"/>
      <c r="I8" s="91"/>
      <c r="J8" s="91"/>
      <c r="K8" s="91"/>
      <c r="L8" s="91"/>
      <c r="M8" s="91"/>
      <c r="N8" s="91"/>
      <c r="O8" s="91"/>
      <c r="P8" s="91"/>
      <c r="Q8" s="91"/>
      <c r="R8" s="91"/>
      <c r="S8" s="91"/>
      <c r="T8" s="91"/>
      <c r="U8" s="91"/>
      <c r="V8" s="91"/>
      <c r="W8" s="91"/>
      <c r="X8" s="91"/>
      <c r="Y8" s="91"/>
      <c r="Z8" s="91"/>
      <c r="AA8" s="91"/>
      <c r="AB8" s="91"/>
      <c r="AC8" s="91"/>
      <c r="AD8" s="91"/>
      <c r="AE8" s="91"/>
      <c r="AF8" s="91"/>
      <c r="AG8" s="91"/>
      <c r="AH8" s="91"/>
      <c r="AI8" s="91"/>
      <c r="AJ8" s="91"/>
      <c r="AK8" s="91"/>
      <c r="AL8" s="91"/>
      <c r="AM8" s="91"/>
      <c r="AN8" s="91"/>
      <c r="AO8" s="91"/>
      <c r="AP8" s="9"/>
      <c r="AR8" s="7"/>
      <c r="CE8" s="13"/>
      <c r="CF8" s="9"/>
      <c r="CS8" s="86"/>
      <c r="CT8" s="86"/>
      <c r="CU8" s="86"/>
      <c r="CV8" s="86"/>
      <c r="CW8" s="86"/>
      <c r="CX8" s="86"/>
      <c r="CY8" s="86"/>
      <c r="CZ8" s="86"/>
      <c r="DA8" s="86"/>
      <c r="DB8" s="86"/>
      <c r="DC8" s="86"/>
      <c r="DD8" s="86"/>
      <c r="DE8" s="86"/>
      <c r="DF8" s="86"/>
      <c r="DG8" s="86"/>
      <c r="DH8" s="86"/>
      <c r="DI8" s="86"/>
      <c r="DJ8" s="86"/>
      <c r="DK8" s="86"/>
      <c r="DL8" s="86"/>
      <c r="DM8" s="86"/>
      <c r="DN8" s="86"/>
      <c r="DO8" s="86"/>
      <c r="DP8" s="86"/>
      <c r="DQ8" s="86"/>
      <c r="DR8" s="86"/>
      <c r="DS8" s="86"/>
      <c r="DT8" s="86"/>
      <c r="DY8" s="1"/>
      <c r="DZ8" s="1"/>
      <c r="EA8" s="1"/>
    </row>
    <row r="9" spans="2:135" ht="18" customHeight="1" x14ac:dyDescent="0.35">
      <c r="B9" s="7"/>
      <c r="C9" s="91"/>
      <c r="D9" s="91"/>
      <c r="E9" s="91"/>
      <c r="F9" s="91"/>
      <c r="G9" s="91"/>
      <c r="H9" s="91"/>
      <c r="I9" s="91"/>
      <c r="J9" s="91"/>
      <c r="K9" s="91"/>
      <c r="L9" s="91"/>
      <c r="M9" s="91"/>
      <c r="N9" s="91"/>
      <c r="O9" s="91"/>
      <c r="P9" s="91"/>
      <c r="Q9" s="91"/>
      <c r="R9" s="91"/>
      <c r="S9" s="91"/>
      <c r="T9" s="91"/>
      <c r="U9" s="91"/>
      <c r="V9" s="91"/>
      <c r="W9" s="91"/>
      <c r="X9" s="91"/>
      <c r="Y9" s="91"/>
      <c r="Z9" s="91"/>
      <c r="AA9" s="91"/>
      <c r="AB9" s="91"/>
      <c r="AC9" s="91"/>
      <c r="AD9" s="91"/>
      <c r="AE9" s="91"/>
      <c r="AF9" s="91"/>
      <c r="AG9" s="91"/>
      <c r="AH9" s="91"/>
      <c r="AI9" s="91"/>
      <c r="AJ9" s="91"/>
      <c r="AK9" s="91"/>
      <c r="AL9" s="91"/>
      <c r="AM9" s="91"/>
      <c r="AN9" s="91"/>
      <c r="AO9" s="91"/>
      <c r="AP9" s="9"/>
      <c r="AR9" s="7"/>
      <c r="BE9" s="15" t="s">
        <v>61</v>
      </c>
      <c r="BF9" s="77">
        <f>EA10</f>
        <v>82.058165548098444</v>
      </c>
      <c r="BG9" s="77"/>
      <c r="BH9" s="77"/>
      <c r="BI9" s="1" t="s">
        <v>53</v>
      </c>
      <c r="BL9" s="83" t="str">
        <f>_xlfn._LONGTEXT("An analysis of the Close-in Fault (Outrush) scenario was performed to determine the maximum transient discharge stresses on the switching device in a double-ended substation with the bus tie closed (worst-case condition), in accordance with IEEE Std C37.0","12-2022 and IEEE PES-TR16. Based on a Total Capacitance (Ctotal) of ")&amp;ROUND(BF10,1)&amp;" µF discharging through a Total Loop Inductance (Ltotal) of "&amp;ROUND(BF9,1)&amp;" µH"</f>
        <v>An analysis of the Close-in Fault (Outrush) scenario was performed to determine the maximum transient discharge stresses on the switching device in a double-ended substation with the bus tie closed (worst-case condition), in accordance with IEEE Std C37.012-2022 and IEEE PES-TR16. Based on a Total Capacitance (Ctotal) of 430.4 µF discharging through a Total Loop Inductance (Ltotal) of 82.1 µH</v>
      </c>
      <c r="BM9" s="83"/>
      <c r="BN9" s="83"/>
      <c r="BO9" s="83"/>
      <c r="BP9" s="83"/>
      <c r="BQ9" s="83"/>
      <c r="BR9" s="83"/>
      <c r="BS9" s="83"/>
      <c r="BT9" s="83"/>
      <c r="BU9" s="83"/>
      <c r="BV9" s="83"/>
      <c r="BW9" s="83"/>
      <c r="BX9" s="83"/>
      <c r="BY9" s="83"/>
      <c r="BZ9" s="83"/>
      <c r="CA9" s="83"/>
      <c r="CB9" s="83"/>
      <c r="CC9" s="83"/>
      <c r="CD9" s="83"/>
      <c r="CE9" s="83"/>
      <c r="CF9" s="9"/>
      <c r="CL9" s="15" t="s">
        <v>91</v>
      </c>
      <c r="CM9" s="81">
        <f>CL2+Q26+Q25</f>
        <v>121.66666666666667</v>
      </c>
      <c r="CN9" s="81"/>
      <c r="CO9" s="81"/>
      <c r="CP9" s="81"/>
      <c r="CQ9" s="1" t="s">
        <v>53</v>
      </c>
      <c r="CS9" s="86" t="s">
        <v>90</v>
      </c>
      <c r="CT9" s="86"/>
      <c r="CU9" s="86"/>
      <c r="CV9" s="86"/>
      <c r="CW9" s="86"/>
      <c r="CX9" s="86"/>
      <c r="CY9" s="86"/>
      <c r="CZ9" s="86"/>
      <c r="DA9" s="86"/>
      <c r="DB9" s="86"/>
      <c r="DC9" s="86"/>
      <c r="DD9" s="86"/>
      <c r="DE9" s="86"/>
      <c r="DF9" s="86"/>
      <c r="DG9" s="86"/>
      <c r="DH9" s="86"/>
      <c r="DI9" s="86"/>
      <c r="DJ9" s="86"/>
      <c r="DK9" s="86"/>
      <c r="DL9" s="86"/>
      <c r="DM9" s="86"/>
      <c r="DN9" s="86"/>
      <c r="DO9" s="86"/>
      <c r="DP9" s="86"/>
      <c r="DQ9" s="86"/>
      <c r="DR9" s="86"/>
      <c r="DS9" s="86"/>
      <c r="DT9" s="86"/>
      <c r="DY9" s="1"/>
      <c r="DZ9" s="15" t="s">
        <v>95</v>
      </c>
      <c r="EA9" s="85">
        <f>SUM(CM11,CM12)</f>
        <v>430.40964668532916</v>
      </c>
      <c r="EB9" s="80"/>
      <c r="EC9" s="80"/>
      <c r="ED9" s="80"/>
      <c r="EE9" s="80"/>
    </row>
    <row r="10" spans="2:135" ht="18" customHeight="1" x14ac:dyDescent="0.35">
      <c r="B10" s="7"/>
      <c r="C10" s="91"/>
      <c r="D10" s="91"/>
      <c r="E10" s="91"/>
      <c r="F10" s="91"/>
      <c r="G10" s="91"/>
      <c r="H10" s="91"/>
      <c r="I10" s="91"/>
      <c r="J10" s="91"/>
      <c r="K10" s="91"/>
      <c r="L10" s="91"/>
      <c r="M10" s="91"/>
      <c r="N10" s="91"/>
      <c r="O10" s="91"/>
      <c r="P10" s="91"/>
      <c r="Q10" s="91"/>
      <c r="R10" s="91"/>
      <c r="S10" s="91"/>
      <c r="T10" s="91"/>
      <c r="U10" s="91"/>
      <c r="V10" s="91"/>
      <c r="W10" s="91"/>
      <c r="X10" s="91"/>
      <c r="Y10" s="91"/>
      <c r="Z10" s="91"/>
      <c r="AA10" s="91"/>
      <c r="AB10" s="91"/>
      <c r="AC10" s="91"/>
      <c r="AD10" s="91"/>
      <c r="AE10" s="91"/>
      <c r="AF10" s="91"/>
      <c r="AG10" s="91"/>
      <c r="AH10" s="91"/>
      <c r="AI10" s="91"/>
      <c r="AJ10" s="91"/>
      <c r="AK10" s="91"/>
      <c r="AL10" s="91"/>
      <c r="AM10" s="91"/>
      <c r="AN10" s="91"/>
      <c r="AO10" s="91"/>
      <c r="AP10" s="9"/>
      <c r="AR10" s="7"/>
      <c r="BE10" s="15" t="s">
        <v>60</v>
      </c>
      <c r="BF10" s="77">
        <f>EA9</f>
        <v>430.40964668532916</v>
      </c>
      <c r="BG10" s="77"/>
      <c r="BH10" s="77"/>
      <c r="BI10" s="1" t="s">
        <v>59</v>
      </c>
      <c r="BL10" s="83"/>
      <c r="BM10" s="83"/>
      <c r="BN10" s="83"/>
      <c r="BO10" s="83"/>
      <c r="BP10" s="83"/>
      <c r="BQ10" s="83"/>
      <c r="BR10" s="83"/>
      <c r="BS10" s="83"/>
      <c r="BT10" s="83"/>
      <c r="BU10" s="83"/>
      <c r="BV10" s="83"/>
      <c r="BW10" s="83"/>
      <c r="BX10" s="83"/>
      <c r="BY10" s="83"/>
      <c r="BZ10" s="83"/>
      <c r="CA10" s="83"/>
      <c r="CB10" s="83"/>
      <c r="CC10" s="83"/>
      <c r="CD10" s="83"/>
      <c r="CE10" s="83"/>
      <c r="CF10" s="9"/>
      <c r="CL10" s="15" t="s">
        <v>92</v>
      </c>
      <c r="CM10" s="81">
        <f>CL3+AM26+AM25</f>
        <v>121.66666666666667</v>
      </c>
      <c r="CN10" s="81"/>
      <c r="CO10" s="81"/>
      <c r="CP10" s="81"/>
      <c r="CS10" s="86"/>
      <c r="CT10" s="86"/>
      <c r="CU10" s="86"/>
      <c r="CV10" s="86"/>
      <c r="CW10" s="86"/>
      <c r="CX10" s="86"/>
      <c r="CY10" s="86"/>
      <c r="CZ10" s="86"/>
      <c r="DA10" s="86"/>
      <c r="DB10" s="86"/>
      <c r="DC10" s="86"/>
      <c r="DD10" s="86"/>
      <c r="DE10" s="86"/>
      <c r="DF10" s="86"/>
      <c r="DG10" s="86"/>
      <c r="DH10" s="86"/>
      <c r="DI10" s="86"/>
      <c r="DJ10" s="86"/>
      <c r="DK10" s="86"/>
      <c r="DL10" s="86"/>
      <c r="DM10" s="86"/>
      <c r="DN10" s="86"/>
      <c r="DO10" s="86"/>
      <c r="DP10" s="86"/>
      <c r="DQ10" s="86"/>
      <c r="DR10" s="86"/>
      <c r="DS10" s="86"/>
      <c r="DT10" s="86"/>
      <c r="DY10" s="1"/>
      <c r="DZ10" s="15" t="s">
        <v>97</v>
      </c>
      <c r="EA10" s="106">
        <f>(1/((1/(CM9+AM27)+(1/CM10))))+AM28</f>
        <v>82.058165548098444</v>
      </c>
      <c r="EB10" s="106"/>
      <c r="EC10" s="106"/>
      <c r="ED10" s="106"/>
      <c r="EE10" s="106"/>
    </row>
    <row r="11" spans="2:135" ht="18" customHeight="1" x14ac:dyDescent="0.35">
      <c r="B11" s="7"/>
      <c r="C11" s="14" t="s">
        <v>8</v>
      </c>
      <c r="D11" s="33"/>
      <c r="E11" s="34"/>
      <c r="F11" s="34"/>
      <c r="G11" s="34"/>
      <c r="H11" s="34"/>
      <c r="I11" s="35"/>
      <c r="J11" s="16"/>
      <c r="K11" s="16"/>
      <c r="L11" s="16"/>
      <c r="M11" s="16"/>
      <c r="N11" s="16"/>
      <c r="O11" s="16"/>
      <c r="P11" s="16"/>
      <c r="Q11" s="16"/>
      <c r="R11" s="16"/>
      <c r="S11" s="16"/>
      <c r="T11" s="16"/>
      <c r="U11" s="16"/>
      <c r="V11" s="16"/>
      <c r="W11" s="16"/>
      <c r="X11" s="16"/>
      <c r="Y11" s="16"/>
      <c r="Z11" s="16"/>
      <c r="AA11" s="16"/>
      <c r="AB11" s="16"/>
      <c r="AC11" s="16" t="s">
        <v>9</v>
      </c>
      <c r="AD11" s="16"/>
      <c r="AE11" s="16"/>
      <c r="AG11" s="36"/>
      <c r="AH11" s="36"/>
      <c r="AI11" s="36"/>
      <c r="AJ11" s="36"/>
      <c r="AK11" s="36"/>
      <c r="AL11" s="36"/>
      <c r="AM11" s="36"/>
      <c r="AN11" s="37" t="s">
        <v>10</v>
      </c>
      <c r="AO11" s="36"/>
      <c r="AP11" s="9"/>
      <c r="AR11" s="7"/>
      <c r="BE11" s="15" t="s">
        <v>62</v>
      </c>
      <c r="BF11" s="77">
        <f>CM15</f>
        <v>28.386133332400735</v>
      </c>
      <c r="BG11" s="77"/>
      <c r="BH11" s="77"/>
      <c r="BI11" s="1" t="s">
        <v>63</v>
      </c>
      <c r="BL11" s="83"/>
      <c r="BM11" s="83"/>
      <c r="BN11" s="83"/>
      <c r="BO11" s="83"/>
      <c r="BP11" s="83"/>
      <c r="BQ11" s="83"/>
      <c r="BR11" s="83"/>
      <c r="BS11" s="83"/>
      <c r="BT11" s="83"/>
      <c r="BU11" s="83"/>
      <c r="BV11" s="83"/>
      <c r="BW11" s="83"/>
      <c r="BX11" s="83"/>
      <c r="BY11" s="83"/>
      <c r="BZ11" s="83"/>
      <c r="CA11" s="83"/>
      <c r="CB11" s="83"/>
      <c r="CC11" s="83"/>
      <c r="CD11" s="83"/>
      <c r="CE11" s="83"/>
      <c r="CF11" s="9"/>
      <c r="CL11" s="15" t="s">
        <v>93</v>
      </c>
      <c r="CM11" s="85">
        <f>SUM(O34:R41)*(1+$AM$22)</f>
        <v>215.20482334266458</v>
      </c>
      <c r="CN11" s="80"/>
      <c r="CO11" s="80"/>
      <c r="CP11" s="80"/>
      <c r="CS11" s="86"/>
      <c r="CT11" s="86"/>
      <c r="CU11" s="86"/>
      <c r="CV11" s="86"/>
      <c r="CW11" s="86"/>
      <c r="CX11" s="86"/>
      <c r="CY11" s="86"/>
      <c r="CZ11" s="86"/>
      <c r="DA11" s="86"/>
      <c r="DB11" s="86"/>
      <c r="DC11" s="86"/>
      <c r="DD11" s="86"/>
      <c r="DE11" s="86"/>
      <c r="DF11" s="86"/>
      <c r="DG11" s="86"/>
      <c r="DH11" s="86"/>
      <c r="DI11" s="86"/>
      <c r="DJ11" s="86"/>
      <c r="DK11" s="86"/>
      <c r="DL11" s="86"/>
      <c r="DM11" s="86"/>
      <c r="DN11" s="86"/>
      <c r="DO11" s="86"/>
      <c r="DP11" s="86"/>
      <c r="DQ11" s="86"/>
      <c r="DR11" s="86"/>
      <c r="DS11" s="86"/>
      <c r="DT11" s="86"/>
      <c r="DZ11" s="15"/>
      <c r="EA11" s="1"/>
    </row>
    <row r="12" spans="2:135" ht="18" customHeight="1" x14ac:dyDescent="0.35">
      <c r="B12" s="7"/>
      <c r="C12" s="16"/>
      <c r="D12" s="16"/>
      <c r="E12" s="16"/>
      <c r="F12" s="16"/>
      <c r="G12" s="10" t="s">
        <v>11</v>
      </c>
      <c r="H12" s="69" t="s">
        <v>12</v>
      </c>
      <c r="I12" s="69"/>
      <c r="J12" s="69"/>
      <c r="K12" s="69"/>
      <c r="L12" s="69"/>
      <c r="M12" s="69"/>
      <c r="N12" s="69"/>
      <c r="O12" s="69"/>
      <c r="P12" s="69"/>
      <c r="Q12" s="69"/>
      <c r="R12" s="69"/>
      <c r="S12" s="69"/>
      <c r="T12" s="69"/>
      <c r="U12" s="69"/>
      <c r="V12" s="69"/>
      <c r="W12" s="69"/>
      <c r="X12" s="16"/>
      <c r="Y12" s="16"/>
      <c r="Z12" s="16"/>
      <c r="AA12" s="16"/>
      <c r="AD12" s="10" t="s">
        <v>13</v>
      </c>
      <c r="AE12" s="70" t="s">
        <v>14</v>
      </c>
      <c r="AF12" s="70"/>
      <c r="AG12" s="70"/>
      <c r="AH12" s="70"/>
      <c r="AI12" s="70"/>
      <c r="AJ12" s="70"/>
      <c r="AK12" s="70"/>
      <c r="AL12" s="70"/>
      <c r="AM12" s="70"/>
      <c r="AN12" s="70"/>
      <c r="AP12" s="9"/>
      <c r="AR12" s="7"/>
      <c r="BE12" s="15" t="s">
        <v>64</v>
      </c>
      <c r="BF12" s="78">
        <f>CM18</f>
        <v>846.87289184202734</v>
      </c>
      <c r="BG12" s="78"/>
      <c r="BH12" s="78"/>
      <c r="BI12" s="1" t="s">
        <v>65</v>
      </c>
      <c r="BL12" s="83"/>
      <c r="BM12" s="83"/>
      <c r="BN12" s="83"/>
      <c r="BO12" s="83"/>
      <c r="BP12" s="83"/>
      <c r="BQ12" s="83"/>
      <c r="BR12" s="83"/>
      <c r="BS12" s="83"/>
      <c r="BT12" s="83"/>
      <c r="BU12" s="83"/>
      <c r="BV12" s="83"/>
      <c r="BW12" s="83"/>
      <c r="BX12" s="83"/>
      <c r="BY12" s="83"/>
      <c r="BZ12" s="83"/>
      <c r="CA12" s="83"/>
      <c r="CB12" s="83"/>
      <c r="CC12" s="83"/>
      <c r="CD12" s="83"/>
      <c r="CE12" s="83"/>
      <c r="CF12" s="9"/>
      <c r="CL12" s="15" t="s">
        <v>94</v>
      </c>
      <c r="CM12" s="85">
        <f>SUM(AL34:AO41)*(1+$AM$22)</f>
        <v>215.20482334266458</v>
      </c>
      <c r="CN12" s="80"/>
      <c r="CO12" s="80"/>
      <c r="CP12" s="80"/>
      <c r="CR12" s="51"/>
      <c r="CS12" s="79" t="s">
        <v>67</v>
      </c>
      <c r="CT12" s="79"/>
      <c r="CU12" s="79"/>
      <c r="CV12" s="79"/>
      <c r="CW12" s="79"/>
      <c r="CX12" s="79"/>
      <c r="CY12" s="79"/>
      <c r="CZ12" s="79"/>
      <c r="DA12" s="79"/>
      <c r="DB12" s="79"/>
      <c r="DC12" s="79"/>
      <c r="DD12" s="79"/>
      <c r="DE12" s="79"/>
      <c r="DF12" s="79"/>
      <c r="DG12" s="79"/>
      <c r="DH12" s="79"/>
      <c r="DI12" s="79"/>
      <c r="DJ12" s="79"/>
      <c r="DK12" s="79"/>
      <c r="DL12" s="79"/>
      <c r="DM12" s="79"/>
      <c r="DN12" s="79"/>
      <c r="DO12" s="79"/>
      <c r="DP12" s="79"/>
      <c r="DQ12" s="79"/>
      <c r="DR12" s="79"/>
      <c r="DS12" s="79"/>
      <c r="DT12" s="79"/>
      <c r="DY12" s="1"/>
      <c r="DZ12" s="1"/>
      <c r="EA12" s="1"/>
    </row>
    <row r="13" spans="2:135" ht="18" customHeight="1" x14ac:dyDescent="0.35">
      <c r="B13" s="7"/>
      <c r="C13" s="16"/>
      <c r="D13" s="16"/>
      <c r="E13" s="16"/>
      <c r="F13" s="16"/>
      <c r="G13" s="10" t="s">
        <v>18</v>
      </c>
      <c r="H13" s="69" t="s">
        <v>16</v>
      </c>
      <c r="I13" s="69"/>
      <c r="J13" s="69"/>
      <c r="K13" s="69"/>
      <c r="L13" s="69"/>
      <c r="M13" s="69"/>
      <c r="N13" s="69"/>
      <c r="O13" s="69"/>
      <c r="P13" s="69"/>
      <c r="Q13" s="69"/>
      <c r="R13" s="69"/>
      <c r="S13" s="69"/>
      <c r="T13" s="69"/>
      <c r="U13" s="69"/>
      <c r="V13" s="69"/>
      <c r="W13" s="69"/>
      <c r="X13" s="16"/>
      <c r="Y13" s="16"/>
      <c r="Z13" s="16"/>
      <c r="AA13" s="16"/>
      <c r="AB13" s="16"/>
      <c r="AD13" s="10" t="s">
        <v>15</v>
      </c>
      <c r="AE13" s="71" t="s">
        <v>17</v>
      </c>
      <c r="AF13" s="72"/>
      <c r="AG13" s="72"/>
      <c r="AH13" s="72"/>
      <c r="AI13" s="72"/>
      <c r="AJ13" s="72"/>
      <c r="AK13" s="72"/>
      <c r="AL13" s="72"/>
      <c r="AM13" s="72"/>
      <c r="AN13" s="73"/>
      <c r="AO13" s="16"/>
      <c r="AP13" s="9"/>
      <c r="AR13" s="7"/>
      <c r="BE13" s="15" t="s">
        <v>66</v>
      </c>
      <c r="BF13" s="78">
        <f>CM21</f>
        <v>24039.446823423576</v>
      </c>
      <c r="BG13" s="78"/>
      <c r="BH13" s="78"/>
      <c r="BI13" s="1" t="s">
        <v>58</v>
      </c>
      <c r="BL13" s="83"/>
      <c r="BM13" s="83"/>
      <c r="BN13" s="83"/>
      <c r="BO13" s="83"/>
      <c r="BP13" s="83"/>
      <c r="BQ13" s="83"/>
      <c r="BR13" s="83"/>
      <c r="BS13" s="83"/>
      <c r="BT13" s="83"/>
      <c r="BU13" s="83"/>
      <c r="BV13" s="83"/>
      <c r="BW13" s="83"/>
      <c r="BX13" s="83"/>
      <c r="BY13" s="83"/>
      <c r="BZ13" s="83"/>
      <c r="CA13" s="83"/>
      <c r="CB13" s="83"/>
      <c r="CC13" s="83"/>
      <c r="CD13" s="83"/>
      <c r="CE13" s="83"/>
      <c r="CF13" s="9"/>
      <c r="CL13" s="15" t="s">
        <v>51</v>
      </c>
      <c r="CM13" s="80">
        <f>Q21*(SQRT(2/3))*(1+Q22)</f>
        <v>12.394418098482884</v>
      </c>
      <c r="CN13" s="80"/>
      <c r="CO13" s="80"/>
      <c r="CP13" s="80"/>
      <c r="CQ13" s="1" t="s">
        <v>52</v>
      </c>
      <c r="CS13" s="80" t="s">
        <v>54</v>
      </c>
      <c r="CT13" s="80"/>
      <c r="CU13" s="80"/>
      <c r="CV13" s="80"/>
      <c r="CW13" s="80"/>
      <c r="CX13" s="80"/>
      <c r="CY13" s="80"/>
      <c r="CZ13" s="80"/>
      <c r="DA13" s="80"/>
      <c r="DB13" s="80"/>
      <c r="DC13" s="80"/>
      <c r="DD13" s="80"/>
      <c r="DE13" s="80"/>
      <c r="DF13" s="80"/>
      <c r="DG13" s="80"/>
      <c r="DH13" s="80"/>
      <c r="DI13" s="80"/>
      <c r="DJ13" s="80"/>
      <c r="DK13" s="80"/>
      <c r="DL13" s="80"/>
      <c r="DM13" s="80"/>
      <c r="DN13" s="80"/>
      <c r="DO13" s="80"/>
      <c r="DP13" s="80"/>
      <c r="DQ13" s="80"/>
      <c r="DR13" s="80"/>
      <c r="DS13" s="80"/>
      <c r="DT13" s="80"/>
      <c r="DV13" s="2"/>
      <c r="DW13" s="2"/>
      <c r="DX13" s="2"/>
      <c r="DY13" s="1"/>
      <c r="DZ13" s="1"/>
      <c r="EA13" s="3"/>
      <c r="EB13" s="3"/>
      <c r="EC13" s="3"/>
    </row>
    <row r="14" spans="2:135" ht="18" customHeight="1" x14ac:dyDescent="0.3">
      <c r="B14" s="7"/>
      <c r="C14" s="17" t="s">
        <v>19</v>
      </c>
      <c r="D14" s="16"/>
      <c r="E14" s="16"/>
      <c r="F14" s="16"/>
      <c r="G14" s="16"/>
      <c r="H14" s="16"/>
      <c r="I14" s="16"/>
      <c r="J14" s="16"/>
      <c r="K14" s="16"/>
      <c r="L14" s="16"/>
      <c r="M14" s="16"/>
      <c r="N14" s="16"/>
      <c r="O14" s="16"/>
      <c r="P14" s="16"/>
      <c r="R14" s="16"/>
      <c r="S14" s="16"/>
      <c r="T14" s="16"/>
      <c r="U14" s="16"/>
      <c r="V14" s="16"/>
      <c r="W14" s="16"/>
      <c r="X14" s="16"/>
      <c r="Y14" s="16"/>
      <c r="Z14" s="16"/>
      <c r="AA14" s="16"/>
      <c r="AB14" s="16"/>
      <c r="AC14" s="16" t="s">
        <v>9</v>
      </c>
      <c r="AD14" s="16"/>
      <c r="AE14" s="16"/>
      <c r="AF14" s="16"/>
      <c r="AG14" s="16"/>
      <c r="AH14" s="16"/>
      <c r="AI14" s="16"/>
      <c r="AJ14" s="16"/>
      <c r="AK14" s="16"/>
      <c r="AL14" s="16"/>
      <c r="AM14" s="16"/>
      <c r="AN14" s="16"/>
      <c r="AO14" s="16"/>
      <c r="AP14" s="9"/>
      <c r="AR14" s="7"/>
      <c r="BL14" s="83"/>
      <c r="BM14" s="83"/>
      <c r="BN14" s="83"/>
      <c r="BO14" s="83"/>
      <c r="BP14" s="83"/>
      <c r="BQ14" s="83"/>
      <c r="BR14" s="83"/>
      <c r="BS14" s="83"/>
      <c r="BT14" s="83"/>
      <c r="BU14" s="83"/>
      <c r="BV14" s="83"/>
      <c r="BW14" s="83"/>
      <c r="BX14" s="83"/>
      <c r="BY14" s="83"/>
      <c r="BZ14" s="83"/>
      <c r="CA14" s="83"/>
      <c r="CB14" s="83"/>
      <c r="CC14" s="83"/>
      <c r="CD14" s="83"/>
      <c r="CE14" s="83"/>
      <c r="CF14" s="9"/>
      <c r="DV14" s="2"/>
      <c r="DW14" s="2"/>
      <c r="DX14" s="2"/>
      <c r="DY14" s="1"/>
      <c r="DZ14" s="1"/>
      <c r="EA14" s="3"/>
      <c r="EB14" s="3"/>
      <c r="EC14" s="3"/>
    </row>
    <row r="15" spans="2:135" ht="18" customHeight="1" x14ac:dyDescent="0.35">
      <c r="B15" s="7"/>
      <c r="AP15" s="9"/>
      <c r="AR15" s="7"/>
      <c r="AS15" s="83" t="str">
        <f>" (representing the impedance path from the capacitor bank to the fault location), the calculated Peak Outrush Current (Ipeak) is "&amp;ROUND(BF11,1)&amp;" kA. The natural frequency of this discharge event is calculated as "&amp;ROUND(BF12,0)&amp;" Hz, resulting in a current-frequency product (I×f) of "&amp;ROUND(BF13,0)&amp;" kA·Hz. These values represent the worst-case tied configuration duty required to verify the switchgear's close-and-latch and frequency withstand capabilities. See below for Victim Breaker Evaluation."</f>
        <v xml:space="preserve"> (representing the impedance path from the capacitor bank to the fault location), the calculated Peak Outrush Current (Ipeak) is 28.4 kA. The natural frequency of this discharge event is calculated as 847 Hz, resulting in a current-frequency product (I×f) of 24039 kA·Hz. These values represent the worst-case tied configuration duty required to verify the switchgear's close-and-latch and frequency withstand capabilities. See below for Victim Breaker Evaluation.</v>
      </c>
      <c r="AT15" s="83"/>
      <c r="AU15" s="83"/>
      <c r="AV15" s="83"/>
      <c r="AW15" s="83"/>
      <c r="AX15" s="83"/>
      <c r="AY15" s="83"/>
      <c r="AZ15" s="83"/>
      <c r="BA15" s="83"/>
      <c r="BB15" s="83"/>
      <c r="BC15" s="83"/>
      <c r="BD15" s="83"/>
      <c r="BE15" s="83"/>
      <c r="BF15" s="83"/>
      <c r="BG15" s="83"/>
      <c r="BH15" s="83"/>
      <c r="BI15" s="83"/>
      <c r="BJ15" s="83"/>
      <c r="BK15" s="83"/>
      <c r="BL15" s="83"/>
      <c r="BM15" s="83"/>
      <c r="BN15" s="83"/>
      <c r="BO15" s="83"/>
      <c r="BP15" s="83"/>
      <c r="BQ15" s="83"/>
      <c r="BR15" s="83"/>
      <c r="BS15" s="83"/>
      <c r="BT15" s="83"/>
      <c r="BU15" s="83"/>
      <c r="BV15" s="83"/>
      <c r="BW15" s="83"/>
      <c r="BX15" s="83"/>
      <c r="BY15" s="83"/>
      <c r="BZ15" s="83"/>
      <c r="CA15" s="83"/>
      <c r="CB15" s="83"/>
      <c r="CC15" s="83"/>
      <c r="CD15" s="83"/>
      <c r="CE15" s="83"/>
      <c r="CF15" s="9"/>
      <c r="CL15" s="15" t="s">
        <v>55</v>
      </c>
      <c r="CM15" s="81">
        <f>CM13*SQRT((EA9*0.000001)/(EA10*0.000001))</f>
        <v>28.386133332400735</v>
      </c>
      <c r="CN15" s="81"/>
      <c r="CO15" s="81"/>
      <c r="CP15" s="81"/>
      <c r="DV15" s="2"/>
      <c r="DW15" s="2"/>
      <c r="DX15" s="2"/>
      <c r="DY15" s="1"/>
      <c r="DZ15" s="1"/>
      <c r="EA15" s="3"/>
      <c r="EB15" s="3"/>
      <c r="EC15" s="3"/>
    </row>
    <row r="16" spans="2:135" ht="18" customHeight="1" x14ac:dyDescent="0.25">
      <c r="B16" s="7"/>
      <c r="D16" s="16"/>
      <c r="E16" s="16"/>
      <c r="F16" s="16"/>
      <c r="G16" s="16"/>
      <c r="H16" s="16"/>
      <c r="I16" s="16"/>
      <c r="J16" s="16"/>
      <c r="K16" s="16"/>
      <c r="L16" s="16"/>
      <c r="M16" s="16"/>
      <c r="N16" s="16"/>
      <c r="O16" s="16"/>
      <c r="P16" s="16"/>
      <c r="Q16" s="16"/>
      <c r="R16" s="16"/>
      <c r="S16" s="16"/>
      <c r="T16" s="16"/>
      <c r="U16" s="16"/>
      <c r="V16" s="16"/>
      <c r="W16" s="16"/>
      <c r="X16" s="16"/>
      <c r="Y16" s="16"/>
      <c r="Z16" s="16"/>
      <c r="AA16" s="16"/>
      <c r="AB16" s="16"/>
      <c r="AC16" s="16"/>
      <c r="AD16" s="16"/>
      <c r="AE16" s="16"/>
      <c r="AF16" s="16"/>
      <c r="AG16" s="16"/>
      <c r="AH16" s="16"/>
      <c r="AI16" s="16"/>
      <c r="AJ16" s="16"/>
      <c r="AK16" s="16"/>
      <c r="AL16" s="16"/>
      <c r="AM16" s="16"/>
      <c r="AN16" s="16"/>
      <c r="AO16" s="16"/>
      <c r="AP16" s="9"/>
      <c r="AR16" s="7"/>
      <c r="AS16" s="83"/>
      <c r="AT16" s="83"/>
      <c r="AU16" s="83"/>
      <c r="AV16" s="83"/>
      <c r="AW16" s="83"/>
      <c r="AX16" s="83"/>
      <c r="AY16" s="83"/>
      <c r="AZ16" s="83"/>
      <c r="BA16" s="83"/>
      <c r="BB16" s="83"/>
      <c r="BC16" s="83"/>
      <c r="BD16" s="83"/>
      <c r="BE16" s="83"/>
      <c r="BF16" s="83"/>
      <c r="BG16" s="83"/>
      <c r="BH16" s="83"/>
      <c r="BI16" s="83"/>
      <c r="BJ16" s="83"/>
      <c r="BK16" s="83"/>
      <c r="BL16" s="83"/>
      <c r="BM16" s="83"/>
      <c r="BN16" s="83"/>
      <c r="BO16" s="83"/>
      <c r="BP16" s="83"/>
      <c r="BQ16" s="83"/>
      <c r="BR16" s="83"/>
      <c r="BS16" s="83"/>
      <c r="BT16" s="83"/>
      <c r="BU16" s="83"/>
      <c r="BV16" s="83"/>
      <c r="BW16" s="83"/>
      <c r="BX16" s="83"/>
      <c r="BY16" s="83"/>
      <c r="BZ16" s="83"/>
      <c r="CA16" s="83"/>
      <c r="CB16" s="83"/>
      <c r="CC16" s="83"/>
      <c r="CD16" s="83"/>
      <c r="CE16" s="83"/>
      <c r="CF16" s="9"/>
      <c r="DV16" s="2"/>
      <c r="DW16" s="2"/>
      <c r="DX16" s="2"/>
      <c r="DY16" s="1"/>
      <c r="DZ16" s="1"/>
      <c r="EA16" s="3"/>
      <c r="EB16" s="3"/>
      <c r="EC16" s="3"/>
    </row>
    <row r="17" spans="2:95" ht="18" customHeight="1" x14ac:dyDescent="0.25">
      <c r="B17" s="7"/>
      <c r="D17" s="38"/>
      <c r="E17" s="38"/>
      <c r="F17" s="38"/>
      <c r="G17" s="38"/>
      <c r="H17" s="38"/>
      <c r="I17" s="38"/>
      <c r="J17" s="38"/>
      <c r="K17" s="38"/>
      <c r="AP17" s="9"/>
      <c r="AR17" s="7"/>
      <c r="AS17" s="83"/>
      <c r="AT17" s="83"/>
      <c r="AU17" s="83"/>
      <c r="AV17" s="83"/>
      <c r="AW17" s="83"/>
      <c r="AX17" s="83"/>
      <c r="AY17" s="83"/>
      <c r="AZ17" s="83"/>
      <c r="BA17" s="83"/>
      <c r="BB17" s="83"/>
      <c r="BC17" s="83"/>
      <c r="BD17" s="83"/>
      <c r="BE17" s="83"/>
      <c r="BF17" s="83"/>
      <c r="BG17" s="83"/>
      <c r="BH17" s="83"/>
      <c r="BI17" s="83"/>
      <c r="BJ17" s="83"/>
      <c r="BK17" s="83"/>
      <c r="BL17" s="83"/>
      <c r="BM17" s="83"/>
      <c r="BN17" s="83"/>
      <c r="BO17" s="83"/>
      <c r="BP17" s="83"/>
      <c r="BQ17" s="83"/>
      <c r="BR17" s="83"/>
      <c r="BS17" s="83"/>
      <c r="BT17" s="83"/>
      <c r="BU17" s="83"/>
      <c r="BV17" s="83"/>
      <c r="BW17" s="83"/>
      <c r="BX17" s="83"/>
      <c r="BY17" s="83"/>
      <c r="BZ17" s="83"/>
      <c r="CA17" s="83"/>
      <c r="CB17" s="83"/>
      <c r="CC17" s="83"/>
      <c r="CD17" s="83"/>
      <c r="CE17" s="83"/>
      <c r="CF17" s="9"/>
    </row>
    <row r="18" spans="2:95" ht="18" customHeight="1" x14ac:dyDescent="0.35">
      <c r="B18" s="7"/>
      <c r="C18" s="39"/>
      <c r="D18" s="40"/>
      <c r="E18" s="40"/>
      <c r="F18" s="40"/>
      <c r="G18" s="40"/>
      <c r="H18" s="40"/>
      <c r="I18" s="40"/>
      <c r="J18" s="40"/>
      <c r="K18" s="40"/>
      <c r="L18" s="40"/>
      <c r="M18" s="40"/>
      <c r="N18" s="40"/>
      <c r="O18" s="40"/>
      <c r="P18" s="40"/>
      <c r="Q18" s="40"/>
      <c r="R18" s="40"/>
      <c r="S18" s="40"/>
      <c r="T18" s="40"/>
      <c r="U18" s="40"/>
      <c r="V18" s="40"/>
      <c r="W18" s="40"/>
      <c r="X18" s="40"/>
      <c r="Y18" s="40"/>
      <c r="Z18" s="40"/>
      <c r="AA18" s="40"/>
      <c r="AB18" s="40"/>
      <c r="AC18" s="40"/>
      <c r="AD18" s="40"/>
      <c r="AE18" s="40"/>
      <c r="AF18" s="40"/>
      <c r="AG18" s="40"/>
      <c r="AH18" s="40"/>
      <c r="AI18" s="40"/>
      <c r="AJ18" s="40"/>
      <c r="AK18" s="40"/>
      <c r="AL18" s="40"/>
      <c r="AM18" s="40"/>
      <c r="AN18" s="40"/>
      <c r="AO18" s="40"/>
      <c r="AP18" s="9"/>
      <c r="AR18" s="7"/>
      <c r="AS18" s="83"/>
      <c r="AT18" s="83"/>
      <c r="AU18" s="83"/>
      <c r="AV18" s="83"/>
      <c r="AW18" s="83"/>
      <c r="AX18" s="83"/>
      <c r="AY18" s="83"/>
      <c r="AZ18" s="83"/>
      <c r="BA18" s="83"/>
      <c r="BB18" s="83"/>
      <c r="BC18" s="83"/>
      <c r="BD18" s="83"/>
      <c r="BE18" s="83"/>
      <c r="BF18" s="83"/>
      <c r="BG18" s="83"/>
      <c r="BH18" s="83"/>
      <c r="BI18" s="83"/>
      <c r="BJ18" s="83"/>
      <c r="BK18" s="83"/>
      <c r="BL18" s="83"/>
      <c r="BM18" s="83"/>
      <c r="BN18" s="83"/>
      <c r="BO18" s="83"/>
      <c r="BP18" s="83"/>
      <c r="BQ18" s="83"/>
      <c r="BR18" s="83"/>
      <c r="BS18" s="83"/>
      <c r="BT18" s="83"/>
      <c r="BU18" s="83"/>
      <c r="BV18" s="83"/>
      <c r="BW18" s="83"/>
      <c r="BX18" s="83"/>
      <c r="BY18" s="83"/>
      <c r="BZ18" s="83"/>
      <c r="CA18" s="83"/>
      <c r="CB18" s="83"/>
      <c r="CC18" s="83"/>
      <c r="CD18" s="83"/>
      <c r="CE18" s="83"/>
      <c r="CF18" s="9"/>
      <c r="CL18" s="15" t="s">
        <v>56</v>
      </c>
      <c r="CM18" s="81">
        <f>1000*1000/(2*PI()*SQRT(EA10*EA9))</f>
        <v>846.87289184202734</v>
      </c>
      <c r="CN18" s="81"/>
      <c r="CO18" s="81"/>
      <c r="CP18" s="81"/>
    </row>
    <row r="19" spans="2:95" ht="18" customHeight="1" x14ac:dyDescent="0.25">
      <c r="B19" s="7"/>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J19" s="40"/>
      <c r="AK19" s="40"/>
      <c r="AL19" s="40"/>
      <c r="AM19" s="40"/>
      <c r="AN19" s="40"/>
      <c r="AO19" s="40"/>
      <c r="AP19" s="9"/>
      <c r="AR19" s="7"/>
      <c r="AS19" s="31"/>
      <c r="AT19" s="31"/>
      <c r="AU19" s="31"/>
      <c r="AV19" s="31"/>
      <c r="AW19" s="31"/>
      <c r="AX19" s="31"/>
      <c r="AY19" s="31"/>
      <c r="AZ19" s="31"/>
      <c r="BA19" s="31"/>
      <c r="BB19" s="31"/>
      <c r="BC19" s="31"/>
      <c r="BD19" s="31"/>
      <c r="BE19" s="31"/>
      <c r="BF19" s="31"/>
      <c r="BG19" s="31"/>
      <c r="BH19" s="31"/>
      <c r="BI19" s="31"/>
      <c r="BJ19" s="31"/>
      <c r="BK19" s="31"/>
      <c r="BL19" s="31"/>
      <c r="BM19" s="31"/>
      <c r="BN19" s="31"/>
      <c r="BO19" s="31"/>
      <c r="BP19" s="31"/>
      <c r="BQ19" s="31"/>
      <c r="BR19" s="31"/>
      <c r="BS19" s="31"/>
      <c r="BT19" s="31"/>
      <c r="BU19" s="31"/>
      <c r="BV19" s="31"/>
      <c r="BW19" s="31"/>
      <c r="BX19" s="31"/>
      <c r="BY19" s="31"/>
      <c r="BZ19" s="31"/>
      <c r="CA19" s="31"/>
      <c r="CB19" s="31"/>
      <c r="CC19" s="31"/>
      <c r="CD19" s="31"/>
      <c r="CE19" s="31"/>
      <c r="CF19" s="9"/>
    </row>
    <row r="20" spans="2:95" ht="18" customHeight="1" x14ac:dyDescent="0.3">
      <c r="B20" s="7"/>
      <c r="C20" s="44" t="s">
        <v>20</v>
      </c>
      <c r="AP20" s="9"/>
      <c r="AR20" s="7"/>
      <c r="AS20" s="84" t="s">
        <v>72</v>
      </c>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84"/>
      <c r="CB20" s="84"/>
      <c r="CC20" s="84"/>
      <c r="CD20" s="84"/>
      <c r="CE20" s="84"/>
      <c r="CF20" s="9"/>
    </row>
    <row r="21" spans="2:95" ht="18" customHeight="1" x14ac:dyDescent="0.25">
      <c r="B21" s="7"/>
      <c r="C21" s="43"/>
      <c r="D21" s="43"/>
      <c r="E21" s="43"/>
      <c r="F21" s="43"/>
      <c r="G21" s="43"/>
      <c r="H21" s="43"/>
      <c r="I21" s="43"/>
      <c r="J21" s="43"/>
      <c r="K21" s="43"/>
      <c r="L21" s="43"/>
      <c r="M21" s="34"/>
      <c r="N21" s="34"/>
      <c r="O21" s="34"/>
      <c r="P21" s="10" t="s">
        <v>27</v>
      </c>
      <c r="Q21" s="63">
        <v>13.8</v>
      </c>
      <c r="R21" s="63"/>
      <c r="S21" s="63"/>
      <c r="T21" s="63"/>
      <c r="U21" s="63"/>
      <c r="X21" s="16"/>
      <c r="Y21" s="34"/>
      <c r="Z21" s="34"/>
      <c r="AA21" s="34"/>
      <c r="AB21" s="34"/>
      <c r="AC21" s="34"/>
      <c r="AD21" s="34"/>
      <c r="AE21" s="34"/>
      <c r="AF21" s="34"/>
      <c r="AG21" s="34"/>
      <c r="AH21" s="34"/>
      <c r="AI21" s="34"/>
      <c r="AJ21" s="16"/>
      <c r="AK21" s="16"/>
      <c r="AL21" s="10" t="s">
        <v>21</v>
      </c>
      <c r="AM21" s="63">
        <v>60</v>
      </c>
      <c r="AN21" s="63"/>
      <c r="AO21" s="63"/>
      <c r="AP21" s="9"/>
      <c r="AR21" s="7"/>
      <c r="AT21" s="19"/>
      <c r="AU21" s="19"/>
      <c r="AV21" s="19"/>
      <c r="AW21" s="19"/>
      <c r="AX21" s="19"/>
      <c r="AY21" s="19"/>
      <c r="AZ21" s="23" t="s">
        <v>73</v>
      </c>
      <c r="BA21" s="62" t="str">
        <f>IF(OR(Q45="C1",Q45="C2"),
    IF(BF11&lt;=AL44*(1-Q24),"PASS","FAIL"),
    IF(Q45="C0",
        IF(BF11&lt;=MIN(1.41*Q46,50)*(1-Q24),"PASS","FAIL"),
        "n/a"
    )
)</f>
        <v>PASS</v>
      </c>
      <c r="BB21" s="62"/>
      <c r="BC21" s="62"/>
      <c r="BD21" s="62"/>
      <c r="BE21" s="31"/>
      <c r="BF21" s="55"/>
      <c r="BG21" s="55"/>
      <c r="BH21" s="55"/>
      <c r="BI21" s="55"/>
      <c r="BJ21" s="55"/>
      <c r="BK21" s="55"/>
      <c r="BL21" s="55"/>
      <c r="BM21" s="55"/>
      <c r="BN21" s="55"/>
      <c r="BO21" s="55"/>
      <c r="BP21" s="55"/>
      <c r="BQ21" s="55"/>
      <c r="BR21" s="55"/>
      <c r="BS21" s="55"/>
      <c r="BT21" s="55"/>
      <c r="BU21" s="55"/>
      <c r="BV21" s="55"/>
      <c r="BW21" s="55"/>
      <c r="BX21" s="55"/>
      <c r="BY21" s="55"/>
      <c r="BZ21" s="55"/>
      <c r="CA21" s="55"/>
      <c r="CB21" s="55"/>
      <c r="CC21" s="55"/>
      <c r="CD21" s="55"/>
      <c r="CE21" s="55"/>
      <c r="CF21" s="9"/>
      <c r="CL21" s="15" t="s">
        <v>57</v>
      </c>
      <c r="CM21" s="82">
        <f>CM18*CM15</f>
        <v>24039.446823423576</v>
      </c>
      <c r="CN21" s="82"/>
      <c r="CO21" s="82"/>
      <c r="CP21" s="82"/>
      <c r="CQ21" s="1" t="s">
        <v>58</v>
      </c>
    </row>
    <row r="22" spans="2:95" ht="18" customHeight="1" x14ac:dyDescent="0.25">
      <c r="B22" s="7"/>
      <c r="C22" s="34"/>
      <c r="D22" s="34"/>
      <c r="E22" s="34"/>
      <c r="F22" s="34"/>
      <c r="G22" s="34"/>
      <c r="H22" s="34"/>
      <c r="I22" s="34"/>
      <c r="K22" s="34"/>
      <c r="L22" s="34"/>
      <c r="M22" s="34"/>
      <c r="N22" s="34"/>
      <c r="P22" s="10" t="s">
        <v>22</v>
      </c>
      <c r="Q22" s="64">
        <v>0.1</v>
      </c>
      <c r="R22" s="64"/>
      <c r="S22" s="64"/>
      <c r="T22" s="64"/>
      <c r="U22" s="64"/>
      <c r="X22" s="16"/>
      <c r="Y22" s="16"/>
      <c r="Z22" s="16"/>
      <c r="AA22" s="34"/>
      <c r="AB22" s="34"/>
      <c r="AC22" s="34"/>
      <c r="AD22" s="10"/>
      <c r="AE22" s="10"/>
      <c r="AF22" s="10"/>
      <c r="AG22" s="10"/>
      <c r="AH22" s="10"/>
      <c r="AI22" s="10"/>
      <c r="AJ22" s="16"/>
      <c r="AK22" s="16"/>
      <c r="AL22" s="10" t="s">
        <v>36</v>
      </c>
      <c r="AM22" s="64">
        <v>0.03</v>
      </c>
      <c r="AN22" s="64"/>
      <c r="AO22" s="64"/>
      <c r="AP22" s="9"/>
      <c r="AR22" s="7"/>
      <c r="AT22" s="19"/>
      <c r="AU22" s="19"/>
      <c r="AV22" s="19"/>
      <c r="AW22" s="19"/>
      <c r="AX22" s="19"/>
      <c r="AY22" s="19"/>
      <c r="AZ22" s="23" t="s">
        <v>74</v>
      </c>
      <c r="BA22" s="62" t="str">
        <f>IF(OR(Q44="Vacuum",Q44="SF6"),
    "No Limit",
    IF(Q44="Oil",
        IF(Q45="C0",
            IF(BF13&lt;=20000*(1-Q24),"PASS","FAIL"),
            IF(OR(Q45="C1",Q45="C2"),
                IF(BF13&lt;=IF(AND(AL45&gt;0,AL46&gt;0),AL45*AL46,85000)*(1-Q24),"PASS","FAIL"),
                "n/a"
            )
        ),
        "n/a"
    )
)</f>
        <v>No Limit</v>
      </c>
      <c r="BB22" s="62"/>
      <c r="BC22" s="62"/>
      <c r="BD22" s="62"/>
      <c r="BE22" s="31"/>
      <c r="BF22" s="31"/>
      <c r="BG22" s="31"/>
      <c r="BH22" s="31"/>
      <c r="BI22" s="31"/>
      <c r="BJ22" s="31"/>
      <c r="BK22" s="31"/>
      <c r="BL22" s="31"/>
      <c r="BM22" s="31"/>
      <c r="BN22" s="31"/>
      <c r="BO22" s="31"/>
      <c r="BP22" s="31"/>
      <c r="BQ22" s="31"/>
      <c r="BR22" s="31"/>
      <c r="BS22" s="31"/>
      <c r="BT22" s="31"/>
      <c r="BU22" s="31"/>
      <c r="BV22" s="31"/>
      <c r="BW22" s="31"/>
      <c r="BX22" s="31"/>
      <c r="BY22" s="31"/>
      <c r="BZ22" s="31"/>
      <c r="CA22" s="31"/>
      <c r="CB22" s="31"/>
      <c r="CC22" s="31"/>
      <c r="CD22" s="31"/>
      <c r="CE22" s="31"/>
      <c r="CF22" s="9"/>
    </row>
    <row r="23" spans="2:95" ht="18" customHeight="1" x14ac:dyDescent="0.25">
      <c r="B23" s="7"/>
      <c r="P23" s="10" t="s">
        <v>33</v>
      </c>
      <c r="Q23" s="63" t="s">
        <v>34</v>
      </c>
      <c r="R23" s="63"/>
      <c r="S23" s="63"/>
      <c r="T23" s="63"/>
      <c r="U23" s="63"/>
      <c r="AB23" s="10"/>
      <c r="AC23" s="10"/>
      <c r="AD23" s="10"/>
      <c r="AE23" s="10"/>
      <c r="AF23" s="10"/>
      <c r="AG23" s="10"/>
      <c r="AH23" s="10"/>
      <c r="AI23" s="10"/>
      <c r="AJ23" s="16"/>
      <c r="AK23" s="16"/>
      <c r="AL23" s="10" t="s">
        <v>29</v>
      </c>
      <c r="AM23" s="63">
        <v>5</v>
      </c>
      <c r="AN23" s="63"/>
      <c r="AO23" s="63"/>
      <c r="AP23" s="9"/>
      <c r="AR23" s="7"/>
      <c r="BF23" s="31"/>
      <c r="BG23" s="31"/>
      <c r="BH23" s="31"/>
      <c r="BI23" s="31"/>
      <c r="BJ23" s="31"/>
      <c r="BK23" s="31"/>
      <c r="BL23" s="31"/>
      <c r="BM23" s="31"/>
      <c r="BN23" s="31"/>
      <c r="BO23" s="31"/>
      <c r="BP23" s="31"/>
      <c r="BQ23" s="31"/>
      <c r="BR23" s="31"/>
      <c r="BS23" s="31"/>
      <c r="BT23" s="31"/>
      <c r="BU23" s="31"/>
      <c r="BV23" s="31"/>
      <c r="BW23" s="31"/>
      <c r="BX23" s="31"/>
      <c r="BY23" s="31"/>
      <c r="BZ23" s="31"/>
      <c r="CA23" s="31"/>
      <c r="CB23" s="31"/>
      <c r="CC23" s="31"/>
      <c r="CD23" s="31"/>
      <c r="CE23" s="31"/>
      <c r="CF23" s="9"/>
    </row>
    <row r="24" spans="2:95" ht="18" customHeight="1" x14ac:dyDescent="0.25">
      <c r="B24" s="107" t="s">
        <v>40</v>
      </c>
      <c r="C24" s="65"/>
      <c r="D24" s="65"/>
      <c r="E24" s="65"/>
      <c r="F24" s="65"/>
      <c r="G24" s="65"/>
      <c r="H24" s="65"/>
      <c r="I24" s="65"/>
      <c r="J24" s="65"/>
      <c r="K24" s="65"/>
      <c r="L24" s="65"/>
      <c r="M24" s="65"/>
      <c r="N24" s="65"/>
      <c r="O24" s="65"/>
      <c r="P24" s="66"/>
      <c r="Q24" s="111">
        <v>0.1</v>
      </c>
      <c r="R24" s="112"/>
      <c r="S24" s="112"/>
      <c r="T24" s="112"/>
      <c r="U24" s="113"/>
      <c r="X24" s="16"/>
      <c r="Y24" s="16"/>
      <c r="Z24" s="16"/>
      <c r="AA24" s="10"/>
      <c r="AB24" s="10"/>
      <c r="AC24" s="10"/>
      <c r="AD24" s="10"/>
      <c r="AE24" s="10"/>
      <c r="AF24" s="10"/>
      <c r="AG24" s="10"/>
      <c r="AH24" s="10"/>
      <c r="AI24" s="10"/>
      <c r="AJ24" s="16"/>
      <c r="AK24" s="16"/>
      <c r="AL24" s="10" t="s">
        <v>88</v>
      </c>
      <c r="AM24" s="63">
        <v>5</v>
      </c>
      <c r="AN24" s="63"/>
      <c r="AO24" s="63"/>
      <c r="AP24" s="9"/>
      <c r="AR24" s="7"/>
      <c r="AS24" s="53" t="s">
        <v>69</v>
      </c>
      <c r="AT24" s="24"/>
      <c r="AU24" s="24"/>
      <c r="AV24" s="24"/>
      <c r="AW24" s="24"/>
      <c r="AX24" s="24"/>
      <c r="AY24" s="24"/>
      <c r="AZ24" s="24"/>
      <c r="BA24" s="24"/>
      <c r="BB24" s="24"/>
      <c r="BC24" s="24"/>
      <c r="BD24" s="24"/>
      <c r="BE24" s="24"/>
      <c r="BF24" s="24"/>
      <c r="BG24" s="24"/>
      <c r="BH24" s="24"/>
      <c r="BI24" s="24"/>
      <c r="BJ24" s="24"/>
      <c r="BK24" s="24"/>
      <c r="BL24" s="24"/>
      <c r="BM24" s="24"/>
      <c r="BN24" s="24"/>
      <c r="BO24" s="24"/>
      <c r="BP24" s="24"/>
      <c r="BQ24" s="24"/>
      <c r="BR24" s="24"/>
      <c r="BS24" s="24"/>
      <c r="BT24" s="24"/>
      <c r="BU24" s="24"/>
      <c r="BV24" s="24"/>
      <c r="BW24" s="24"/>
      <c r="BX24" s="24"/>
      <c r="BY24" s="24"/>
      <c r="BZ24" s="24"/>
      <c r="CA24" s="24"/>
      <c r="CB24" s="24"/>
      <c r="CC24" s="24"/>
      <c r="CD24" s="24"/>
      <c r="CE24" s="24"/>
      <c r="CF24" s="9"/>
      <c r="CI24" s="1" t="str">
        <f>" to the fault location), the calculated Peak Outrush Current (Ipeak) is "&amp;ROUND(BF11,1)&amp;" kA. The natural frequency of this discharge event is calculated as "&amp;ROUND(BF12,1)&amp;" Hz, resulting in a current-frequency product (I×f) of "&amp;ROUND(BF13,1)&amp;" kA·Hz. These values identify the transient duty required to verify the switchgear's close-and-latch and frequency withstand capabilities. See below for Victim Breaker Evaluation."</f>
        <v xml:space="preserve"> to the fault location), the calculated Peak Outrush Current (Ipeak) is 28.4 kA. The natural frequency of this discharge event is calculated as 846.9 Hz, resulting in a current-frequency product (I×f) of 24039.4 kA·Hz. These values identify the transient duty required to verify the switchgear's close-and-latch and frequency withstand capabilities. See below for Victim Breaker Evaluation.</v>
      </c>
    </row>
    <row r="25" spans="2:95" ht="18" customHeight="1" x14ac:dyDescent="0.3">
      <c r="B25" s="7"/>
      <c r="C25" s="15"/>
      <c r="D25" s="15"/>
      <c r="E25" s="15"/>
      <c r="F25" s="15"/>
      <c r="G25" s="15"/>
      <c r="H25" s="15"/>
      <c r="I25" s="15"/>
      <c r="J25" s="15"/>
      <c r="K25" s="15"/>
      <c r="L25" s="15"/>
      <c r="M25" s="15"/>
      <c r="N25" s="15"/>
      <c r="O25" s="15"/>
      <c r="P25" s="10" t="s">
        <v>86</v>
      </c>
      <c r="Q25" s="63">
        <v>5</v>
      </c>
      <c r="R25" s="63"/>
      <c r="S25" s="63"/>
      <c r="T25" s="63"/>
      <c r="U25" s="63"/>
      <c r="X25" s="15"/>
      <c r="Y25" s="15"/>
      <c r="Z25" s="15"/>
      <c r="AA25" s="15"/>
      <c r="AB25" s="15"/>
      <c r="AC25" s="15"/>
      <c r="AD25" s="15"/>
      <c r="AE25" s="15"/>
      <c r="AF25" s="15"/>
      <c r="AG25" s="15"/>
      <c r="AH25" s="15"/>
      <c r="AI25" s="15"/>
      <c r="AL25" s="10" t="s">
        <v>87</v>
      </c>
      <c r="AM25" s="108">
        <v>5</v>
      </c>
      <c r="AN25" s="109"/>
      <c r="AO25" s="110"/>
      <c r="AP25" s="20"/>
      <c r="AR25" s="7"/>
      <c r="AS25" s="30"/>
      <c r="CF25" s="9"/>
    </row>
    <row r="26" spans="2:95" ht="18" customHeight="1" x14ac:dyDescent="0.25">
      <c r="B26" s="7"/>
      <c r="F26" s="15"/>
      <c r="G26" s="15"/>
      <c r="H26" s="15"/>
      <c r="I26" s="15"/>
      <c r="J26" s="15"/>
      <c r="K26" s="15"/>
      <c r="L26" s="15"/>
      <c r="M26" s="15"/>
      <c r="N26" s="15"/>
      <c r="O26" s="15"/>
      <c r="P26" s="10" t="s">
        <v>84</v>
      </c>
      <c r="Q26" s="63">
        <v>100</v>
      </c>
      <c r="R26" s="63"/>
      <c r="S26" s="63"/>
      <c r="T26" s="63"/>
      <c r="U26" s="63"/>
      <c r="X26" s="16"/>
      <c r="Y26" s="16"/>
      <c r="Z26" s="15"/>
      <c r="AA26" s="15"/>
      <c r="AB26" s="15"/>
      <c r="AC26" s="15"/>
      <c r="AD26" s="15"/>
      <c r="AE26" s="15"/>
      <c r="AF26" s="15"/>
      <c r="AG26" s="15"/>
      <c r="AH26" s="15"/>
      <c r="AI26" s="15"/>
      <c r="AL26" s="10" t="s">
        <v>85</v>
      </c>
      <c r="AM26" s="108">
        <v>100</v>
      </c>
      <c r="AN26" s="109"/>
      <c r="AO26" s="110"/>
      <c r="AP26" s="9"/>
      <c r="AR26" s="7"/>
      <c r="CF26" s="9"/>
    </row>
    <row r="27" spans="2:95" ht="18" customHeight="1" x14ac:dyDescent="0.25">
      <c r="B27" s="7"/>
      <c r="Z27" s="16"/>
      <c r="AA27" s="10"/>
      <c r="AB27" s="10"/>
      <c r="AC27" s="10"/>
      <c r="AD27" s="10"/>
      <c r="AE27" s="10"/>
      <c r="AF27" s="10"/>
      <c r="AG27" s="10"/>
      <c r="AH27" s="10"/>
      <c r="AI27" s="10"/>
      <c r="AJ27" s="16"/>
      <c r="AK27" s="16"/>
      <c r="AL27" s="10" t="s">
        <v>89</v>
      </c>
      <c r="AM27" s="63">
        <v>5</v>
      </c>
      <c r="AN27" s="63"/>
      <c r="AO27" s="63"/>
      <c r="AP27" s="9"/>
      <c r="AR27" s="7"/>
      <c r="CF27" s="9"/>
    </row>
    <row r="28" spans="2:95" ht="18" customHeight="1" x14ac:dyDescent="0.25">
      <c r="B28" s="7"/>
      <c r="D28" s="65" t="s">
        <v>96</v>
      </c>
      <c r="E28" s="65"/>
      <c r="F28" s="65"/>
      <c r="G28" s="65"/>
      <c r="H28" s="65"/>
      <c r="I28" s="65"/>
      <c r="J28" s="65"/>
      <c r="K28" s="65"/>
      <c r="L28" s="65"/>
      <c r="M28" s="65"/>
      <c r="N28" s="65"/>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3">
        <v>20</v>
      </c>
      <c r="AN28" s="63"/>
      <c r="AO28" s="63"/>
      <c r="AP28" s="9"/>
      <c r="AR28" s="7"/>
      <c r="CF28" s="9"/>
    </row>
    <row r="29" spans="2:95" ht="18" customHeight="1" x14ac:dyDescent="0.25">
      <c r="B29" s="7"/>
      <c r="AP29" s="9"/>
      <c r="AR29" s="7"/>
      <c r="CF29" s="9"/>
    </row>
    <row r="30" spans="2:95" ht="18" customHeight="1" x14ac:dyDescent="0.25">
      <c r="B30" s="7"/>
      <c r="C30" s="68" t="s">
        <v>80</v>
      </c>
      <c r="D30" s="68"/>
      <c r="E30" s="68"/>
      <c r="F30" s="68"/>
      <c r="G30" s="68"/>
      <c r="H30" s="68"/>
      <c r="I30" s="68"/>
      <c r="J30" s="68"/>
      <c r="K30" s="68"/>
      <c r="L30" s="68"/>
      <c r="M30" s="68"/>
      <c r="N30" s="68"/>
      <c r="O30" s="68"/>
      <c r="P30" s="68"/>
      <c r="Q30" s="68"/>
      <c r="R30" s="68"/>
      <c r="Z30" s="68" t="s">
        <v>81</v>
      </c>
      <c r="AA30" s="68"/>
      <c r="AB30" s="68"/>
      <c r="AC30" s="68"/>
      <c r="AD30" s="68"/>
      <c r="AE30" s="68"/>
      <c r="AF30" s="68"/>
      <c r="AG30" s="68"/>
      <c r="AH30" s="68"/>
      <c r="AI30" s="68"/>
      <c r="AJ30" s="68"/>
      <c r="AK30" s="68"/>
      <c r="AL30" s="68"/>
      <c r="AM30" s="68"/>
      <c r="AN30" s="68"/>
      <c r="AO30" s="68"/>
      <c r="AP30" s="9"/>
      <c r="AR30" s="7"/>
      <c r="CF30" s="9"/>
    </row>
    <row r="31" spans="2:95" ht="18" customHeight="1" x14ac:dyDescent="0.25">
      <c r="B31" s="7"/>
      <c r="C31" s="41"/>
      <c r="D31" s="41"/>
      <c r="E31" s="41"/>
      <c r="F31" s="42"/>
      <c r="G31" s="41"/>
      <c r="H31" s="74" t="s">
        <v>30</v>
      </c>
      <c r="I31" s="74"/>
      <c r="J31" s="74"/>
      <c r="K31" s="74" t="s">
        <v>32</v>
      </c>
      <c r="L31" s="74"/>
      <c r="M31" s="74"/>
      <c r="N31" s="74"/>
      <c r="O31" s="52"/>
      <c r="P31" s="52"/>
      <c r="Q31" s="52"/>
      <c r="R31" s="52"/>
      <c r="Z31" s="41"/>
      <c r="AA31" s="41"/>
      <c r="AB31" s="41"/>
      <c r="AC31" s="42"/>
      <c r="AD31" s="41"/>
      <c r="AE31" s="74" t="s">
        <v>30</v>
      </c>
      <c r="AF31" s="74"/>
      <c r="AG31" s="74"/>
      <c r="AH31" s="74" t="s">
        <v>32</v>
      </c>
      <c r="AI31" s="74"/>
      <c r="AJ31" s="74"/>
      <c r="AK31" s="74"/>
      <c r="AL31" s="52"/>
      <c r="AM31" s="52"/>
      <c r="AN31" s="52"/>
      <c r="AO31" s="52"/>
      <c r="AP31" s="9"/>
      <c r="AR31" s="7"/>
      <c r="CF31" s="9"/>
    </row>
    <row r="32" spans="2:95" ht="18" customHeight="1" x14ac:dyDescent="0.25">
      <c r="B32" s="7"/>
      <c r="C32" s="74" t="s">
        <v>35</v>
      </c>
      <c r="D32" s="74"/>
      <c r="E32" s="74" t="s">
        <v>23</v>
      </c>
      <c r="F32" s="74"/>
      <c r="G32" s="74"/>
      <c r="H32" s="74"/>
      <c r="I32" s="74"/>
      <c r="J32" s="74"/>
      <c r="K32" s="74"/>
      <c r="L32" s="74"/>
      <c r="M32" s="74"/>
      <c r="N32" s="74"/>
      <c r="O32" s="74" t="s">
        <v>38</v>
      </c>
      <c r="P32" s="74"/>
      <c r="Q32" s="74"/>
      <c r="R32" s="74"/>
      <c r="Z32" s="74" t="s">
        <v>35</v>
      </c>
      <c r="AA32" s="74"/>
      <c r="AB32" s="74" t="s">
        <v>23</v>
      </c>
      <c r="AC32" s="74"/>
      <c r="AD32" s="74"/>
      <c r="AE32" s="74"/>
      <c r="AF32" s="74"/>
      <c r="AG32" s="74"/>
      <c r="AH32" s="74"/>
      <c r="AI32" s="74"/>
      <c r="AJ32" s="74"/>
      <c r="AK32" s="74"/>
      <c r="AL32" s="74" t="s">
        <v>38</v>
      </c>
      <c r="AM32" s="74"/>
      <c r="AN32" s="74"/>
      <c r="AO32" s="74"/>
      <c r="AP32" s="9"/>
      <c r="AR32" s="7"/>
      <c r="CF32" s="9"/>
    </row>
    <row r="33" spans="2:140" ht="18" customHeight="1" x14ac:dyDescent="0.25">
      <c r="B33" s="7"/>
      <c r="C33" s="76"/>
      <c r="D33" s="76"/>
      <c r="E33" s="74"/>
      <c r="F33" s="74"/>
      <c r="G33" s="74"/>
      <c r="H33" s="74"/>
      <c r="I33" s="74"/>
      <c r="J33" s="74"/>
      <c r="K33" s="76"/>
      <c r="L33" s="76"/>
      <c r="M33" s="76"/>
      <c r="N33" s="76"/>
      <c r="O33" s="76"/>
      <c r="P33" s="76"/>
      <c r="Q33" s="76"/>
      <c r="R33" s="76"/>
      <c r="Z33" s="76"/>
      <c r="AA33" s="76"/>
      <c r="AB33" s="74"/>
      <c r="AC33" s="74"/>
      <c r="AD33" s="74"/>
      <c r="AE33" s="74"/>
      <c r="AF33" s="74"/>
      <c r="AG33" s="74"/>
      <c r="AH33" s="76"/>
      <c r="AI33" s="76"/>
      <c r="AJ33" s="76"/>
      <c r="AK33" s="76"/>
      <c r="AL33" s="76"/>
      <c r="AM33" s="76"/>
      <c r="AN33" s="76"/>
      <c r="AO33" s="76"/>
      <c r="AP33" s="9"/>
      <c r="AR33" s="7"/>
      <c r="CF33" s="9"/>
    </row>
    <row r="34" spans="2:140" ht="18" customHeight="1" x14ac:dyDescent="0.25">
      <c r="B34" s="7"/>
      <c r="C34" s="60">
        <v>1</v>
      </c>
      <c r="D34" s="60"/>
      <c r="E34" s="75">
        <v>5000</v>
      </c>
      <c r="F34" s="75"/>
      <c r="G34" s="75"/>
      <c r="H34" s="75">
        <v>40</v>
      </c>
      <c r="I34" s="75"/>
      <c r="J34" s="75"/>
      <c r="K34" s="67">
        <f t="shared" ref="K34:K41" si="0">IF(E34=0,"n/a",E34/(1.73*$Q$21))</f>
        <v>209.43285582642204</v>
      </c>
      <c r="L34" s="67"/>
      <c r="M34" s="67"/>
      <c r="N34" s="67"/>
      <c r="O34" s="67">
        <f t="shared" ref="O34:O41" si="1">1000000*1000*E34/($Q$21*$Q$21*1000*1000*2*3.1415*$AM$21)</f>
        <v>69.645573897302455</v>
      </c>
      <c r="P34" s="67"/>
      <c r="Q34" s="67"/>
      <c r="R34" s="67"/>
      <c r="Z34" s="60">
        <v>1</v>
      </c>
      <c r="AA34" s="60"/>
      <c r="AB34" s="75">
        <v>5000</v>
      </c>
      <c r="AC34" s="75"/>
      <c r="AD34" s="75"/>
      <c r="AE34" s="75">
        <v>40</v>
      </c>
      <c r="AF34" s="75"/>
      <c r="AG34" s="75"/>
      <c r="AH34" s="67">
        <f t="shared" ref="AH34:AH41" si="2">IF(AB34=0,"n/a",AB34/(1.73*$Q$21))</f>
        <v>209.43285582642204</v>
      </c>
      <c r="AI34" s="67"/>
      <c r="AJ34" s="67"/>
      <c r="AK34" s="67"/>
      <c r="AL34" s="67">
        <f t="shared" ref="AL34:AL41" si="3">1000000*1000*AB34/($Q$21*$Q$21*1000*1000*2*3.1415*$AM$21)</f>
        <v>69.645573897302455</v>
      </c>
      <c r="AM34" s="67"/>
      <c r="AN34" s="67"/>
      <c r="AO34" s="67"/>
      <c r="AP34" s="9"/>
      <c r="AR34" s="7"/>
      <c r="CF34" s="9"/>
    </row>
    <row r="35" spans="2:140" ht="18" customHeight="1" x14ac:dyDescent="0.25">
      <c r="B35" s="7"/>
      <c r="C35" s="60">
        <v>2</v>
      </c>
      <c r="D35" s="60"/>
      <c r="E35" s="61">
        <v>5000</v>
      </c>
      <c r="F35" s="61"/>
      <c r="G35" s="61"/>
      <c r="H35" s="61">
        <v>40</v>
      </c>
      <c r="I35" s="61"/>
      <c r="J35" s="61"/>
      <c r="K35" s="59">
        <f t="shared" si="0"/>
        <v>209.43285582642204</v>
      </c>
      <c r="L35" s="59"/>
      <c r="M35" s="59"/>
      <c r="N35" s="59"/>
      <c r="O35" s="59">
        <f t="shared" si="1"/>
        <v>69.645573897302455</v>
      </c>
      <c r="P35" s="59"/>
      <c r="Q35" s="59"/>
      <c r="R35" s="59"/>
      <c r="Z35" s="60">
        <v>2</v>
      </c>
      <c r="AA35" s="60"/>
      <c r="AB35" s="61">
        <v>5000</v>
      </c>
      <c r="AC35" s="61"/>
      <c r="AD35" s="61"/>
      <c r="AE35" s="61">
        <v>40</v>
      </c>
      <c r="AF35" s="61"/>
      <c r="AG35" s="61"/>
      <c r="AH35" s="59">
        <f t="shared" si="2"/>
        <v>209.43285582642204</v>
      </c>
      <c r="AI35" s="59"/>
      <c r="AJ35" s="59"/>
      <c r="AK35" s="59"/>
      <c r="AL35" s="59">
        <f t="shared" si="3"/>
        <v>69.645573897302455</v>
      </c>
      <c r="AM35" s="59"/>
      <c r="AN35" s="59"/>
      <c r="AO35" s="59"/>
      <c r="AP35" s="9"/>
      <c r="AR35" s="7"/>
      <c r="CF35" s="9"/>
      <c r="CL35" s="2"/>
      <c r="CM35" s="2"/>
    </row>
    <row r="36" spans="2:140" ht="18" customHeight="1" x14ac:dyDescent="0.25">
      <c r="B36" s="7"/>
      <c r="C36" s="60">
        <v>3</v>
      </c>
      <c r="D36" s="60"/>
      <c r="E36" s="61">
        <v>5000</v>
      </c>
      <c r="F36" s="61"/>
      <c r="G36" s="61"/>
      <c r="H36" s="61">
        <v>40</v>
      </c>
      <c r="I36" s="61"/>
      <c r="J36" s="61"/>
      <c r="K36" s="59">
        <f t="shared" si="0"/>
        <v>209.43285582642204</v>
      </c>
      <c r="L36" s="59"/>
      <c r="M36" s="59"/>
      <c r="N36" s="59"/>
      <c r="O36" s="59">
        <f t="shared" si="1"/>
        <v>69.645573897302455</v>
      </c>
      <c r="P36" s="59"/>
      <c r="Q36" s="59"/>
      <c r="R36" s="59"/>
      <c r="Z36" s="60">
        <v>3</v>
      </c>
      <c r="AA36" s="60"/>
      <c r="AB36" s="61">
        <v>5000</v>
      </c>
      <c r="AC36" s="61"/>
      <c r="AD36" s="61"/>
      <c r="AE36" s="61">
        <v>40</v>
      </c>
      <c r="AF36" s="61"/>
      <c r="AG36" s="61"/>
      <c r="AH36" s="59">
        <f t="shared" si="2"/>
        <v>209.43285582642204</v>
      </c>
      <c r="AI36" s="59"/>
      <c r="AJ36" s="59"/>
      <c r="AK36" s="59"/>
      <c r="AL36" s="59">
        <f t="shared" si="3"/>
        <v>69.645573897302455</v>
      </c>
      <c r="AM36" s="59"/>
      <c r="AN36" s="59"/>
      <c r="AO36" s="59"/>
      <c r="AP36" s="9"/>
      <c r="AR36" s="7"/>
      <c r="CF36" s="9"/>
      <c r="CL36" s="2"/>
    </row>
    <row r="37" spans="2:140" ht="18" customHeight="1" x14ac:dyDescent="0.25">
      <c r="B37" s="7"/>
      <c r="C37" s="60">
        <v>4</v>
      </c>
      <c r="D37" s="60"/>
      <c r="E37" s="61">
        <v>0</v>
      </c>
      <c r="F37" s="61"/>
      <c r="G37" s="61"/>
      <c r="H37" s="61">
        <v>0</v>
      </c>
      <c r="I37" s="61"/>
      <c r="J37" s="61"/>
      <c r="K37" s="59" t="str">
        <f t="shared" si="0"/>
        <v>n/a</v>
      </c>
      <c r="L37" s="59"/>
      <c r="M37" s="59"/>
      <c r="N37" s="59"/>
      <c r="O37" s="59">
        <f t="shared" si="1"/>
        <v>0</v>
      </c>
      <c r="P37" s="59"/>
      <c r="Q37" s="59"/>
      <c r="R37" s="59"/>
      <c r="Z37" s="60">
        <v>4</v>
      </c>
      <c r="AA37" s="60"/>
      <c r="AB37" s="61">
        <v>0</v>
      </c>
      <c r="AC37" s="61"/>
      <c r="AD37" s="61"/>
      <c r="AE37" s="61">
        <v>0</v>
      </c>
      <c r="AF37" s="61"/>
      <c r="AG37" s="61"/>
      <c r="AH37" s="59" t="str">
        <f t="shared" si="2"/>
        <v>n/a</v>
      </c>
      <c r="AI37" s="59"/>
      <c r="AJ37" s="59"/>
      <c r="AK37" s="59"/>
      <c r="AL37" s="59">
        <f t="shared" si="3"/>
        <v>0</v>
      </c>
      <c r="AM37" s="59"/>
      <c r="AN37" s="59"/>
      <c r="AO37" s="59"/>
      <c r="AP37" s="9"/>
      <c r="AR37" s="7"/>
      <c r="CF37" s="9"/>
    </row>
    <row r="38" spans="2:140" ht="18" customHeight="1" x14ac:dyDescent="0.25">
      <c r="B38" s="7"/>
      <c r="C38" s="60">
        <v>5</v>
      </c>
      <c r="D38" s="60"/>
      <c r="E38" s="61">
        <v>0</v>
      </c>
      <c r="F38" s="61"/>
      <c r="G38" s="61"/>
      <c r="H38" s="61">
        <v>0</v>
      </c>
      <c r="I38" s="61"/>
      <c r="J38" s="61"/>
      <c r="K38" s="59" t="str">
        <f t="shared" si="0"/>
        <v>n/a</v>
      </c>
      <c r="L38" s="59"/>
      <c r="M38" s="59"/>
      <c r="N38" s="59"/>
      <c r="O38" s="59">
        <f t="shared" si="1"/>
        <v>0</v>
      </c>
      <c r="P38" s="59"/>
      <c r="Q38" s="59"/>
      <c r="R38" s="59"/>
      <c r="Z38" s="60">
        <v>5</v>
      </c>
      <c r="AA38" s="60"/>
      <c r="AB38" s="61">
        <v>0</v>
      </c>
      <c r="AC38" s="61"/>
      <c r="AD38" s="61"/>
      <c r="AE38" s="61">
        <v>0</v>
      </c>
      <c r="AF38" s="61"/>
      <c r="AG38" s="61"/>
      <c r="AH38" s="59" t="str">
        <f t="shared" si="2"/>
        <v>n/a</v>
      </c>
      <c r="AI38" s="59"/>
      <c r="AJ38" s="59"/>
      <c r="AK38" s="59"/>
      <c r="AL38" s="59">
        <f t="shared" si="3"/>
        <v>0</v>
      </c>
      <c r="AM38" s="59"/>
      <c r="AN38" s="59"/>
      <c r="AO38" s="59"/>
      <c r="AP38" s="9"/>
      <c r="AR38" s="7"/>
      <c r="CF38" s="9"/>
    </row>
    <row r="39" spans="2:140" ht="18" customHeight="1" x14ac:dyDescent="0.25">
      <c r="B39" s="7"/>
      <c r="C39" s="60">
        <v>6</v>
      </c>
      <c r="D39" s="60"/>
      <c r="E39" s="61">
        <v>0</v>
      </c>
      <c r="F39" s="61"/>
      <c r="G39" s="61"/>
      <c r="H39" s="61">
        <v>0</v>
      </c>
      <c r="I39" s="61"/>
      <c r="J39" s="61"/>
      <c r="K39" s="59" t="str">
        <f t="shared" si="0"/>
        <v>n/a</v>
      </c>
      <c r="L39" s="59"/>
      <c r="M39" s="59"/>
      <c r="N39" s="59"/>
      <c r="O39" s="59">
        <f t="shared" si="1"/>
        <v>0</v>
      </c>
      <c r="P39" s="59"/>
      <c r="Q39" s="59"/>
      <c r="R39" s="59"/>
      <c r="Z39" s="60">
        <v>6</v>
      </c>
      <c r="AA39" s="60"/>
      <c r="AB39" s="61">
        <v>0</v>
      </c>
      <c r="AC39" s="61"/>
      <c r="AD39" s="61"/>
      <c r="AE39" s="61">
        <v>0</v>
      </c>
      <c r="AF39" s="61"/>
      <c r="AG39" s="61"/>
      <c r="AH39" s="59" t="str">
        <f t="shared" si="2"/>
        <v>n/a</v>
      </c>
      <c r="AI39" s="59"/>
      <c r="AJ39" s="59"/>
      <c r="AK39" s="59"/>
      <c r="AL39" s="59">
        <f t="shared" si="3"/>
        <v>0</v>
      </c>
      <c r="AM39" s="59"/>
      <c r="AN39" s="59"/>
      <c r="AO39" s="59"/>
      <c r="AP39" s="9"/>
      <c r="AR39" s="7"/>
      <c r="CF39" s="9"/>
    </row>
    <row r="40" spans="2:140" ht="18" customHeight="1" x14ac:dyDescent="0.25">
      <c r="B40" s="7"/>
      <c r="C40" s="60">
        <v>7</v>
      </c>
      <c r="D40" s="60"/>
      <c r="E40" s="61">
        <v>0</v>
      </c>
      <c r="F40" s="61"/>
      <c r="G40" s="61"/>
      <c r="H40" s="61">
        <v>0</v>
      </c>
      <c r="I40" s="61"/>
      <c r="J40" s="61"/>
      <c r="K40" s="59" t="str">
        <f t="shared" si="0"/>
        <v>n/a</v>
      </c>
      <c r="L40" s="59"/>
      <c r="M40" s="59"/>
      <c r="N40" s="59"/>
      <c r="O40" s="59">
        <f t="shared" si="1"/>
        <v>0</v>
      </c>
      <c r="P40" s="59"/>
      <c r="Q40" s="59"/>
      <c r="R40" s="59"/>
      <c r="Z40" s="60">
        <v>7</v>
      </c>
      <c r="AA40" s="60"/>
      <c r="AB40" s="61">
        <v>0</v>
      </c>
      <c r="AC40" s="61"/>
      <c r="AD40" s="61"/>
      <c r="AE40" s="61">
        <v>0</v>
      </c>
      <c r="AF40" s="61"/>
      <c r="AG40" s="61"/>
      <c r="AH40" s="59" t="str">
        <f t="shared" si="2"/>
        <v>n/a</v>
      </c>
      <c r="AI40" s="59"/>
      <c r="AJ40" s="59"/>
      <c r="AK40" s="59"/>
      <c r="AL40" s="59">
        <f t="shared" si="3"/>
        <v>0</v>
      </c>
      <c r="AM40" s="59"/>
      <c r="AN40" s="59"/>
      <c r="AO40" s="59"/>
      <c r="AP40" s="9"/>
      <c r="AR40" s="7"/>
      <c r="CF40" s="9"/>
    </row>
    <row r="41" spans="2:140" ht="18" customHeight="1" x14ac:dyDescent="0.25">
      <c r="B41" s="7"/>
      <c r="C41" s="60">
        <v>8</v>
      </c>
      <c r="D41" s="60"/>
      <c r="E41" s="61">
        <v>0</v>
      </c>
      <c r="F41" s="61"/>
      <c r="G41" s="61"/>
      <c r="H41" s="61">
        <v>0</v>
      </c>
      <c r="I41" s="61"/>
      <c r="J41" s="61"/>
      <c r="K41" s="59" t="str">
        <f t="shared" si="0"/>
        <v>n/a</v>
      </c>
      <c r="L41" s="59"/>
      <c r="M41" s="59"/>
      <c r="N41" s="59"/>
      <c r="O41" s="59">
        <f t="shared" si="1"/>
        <v>0</v>
      </c>
      <c r="P41" s="59"/>
      <c r="Q41" s="59"/>
      <c r="R41" s="59"/>
      <c r="Z41" s="60">
        <v>8</v>
      </c>
      <c r="AA41" s="60"/>
      <c r="AB41" s="61">
        <v>0</v>
      </c>
      <c r="AC41" s="61"/>
      <c r="AD41" s="61"/>
      <c r="AE41" s="61">
        <v>0</v>
      </c>
      <c r="AF41" s="61"/>
      <c r="AG41" s="61"/>
      <c r="AH41" s="59" t="str">
        <f t="shared" si="2"/>
        <v>n/a</v>
      </c>
      <c r="AI41" s="59"/>
      <c r="AJ41" s="59"/>
      <c r="AK41" s="59"/>
      <c r="AL41" s="59">
        <f t="shared" si="3"/>
        <v>0</v>
      </c>
      <c r="AM41" s="59"/>
      <c r="AN41" s="59"/>
      <c r="AO41" s="59"/>
      <c r="AP41" s="9"/>
      <c r="AR41" s="7"/>
      <c r="CF41" s="9"/>
      <c r="CS41" s="41"/>
      <c r="DB41" s="41"/>
      <c r="DC41" s="41"/>
      <c r="DD41" s="41"/>
    </row>
    <row r="42" spans="2:140" ht="18" customHeight="1" x14ac:dyDescent="0.25">
      <c r="B42" s="7"/>
      <c r="AP42" s="9"/>
      <c r="AR42" s="7"/>
      <c r="CF42" s="9"/>
    </row>
    <row r="43" spans="2:140" ht="18" customHeight="1" x14ac:dyDescent="0.25">
      <c r="B43" s="7"/>
      <c r="C43" s="93" t="s">
        <v>46</v>
      </c>
      <c r="D43" s="93"/>
      <c r="E43" s="93"/>
      <c r="F43" s="93"/>
      <c r="G43" s="93"/>
      <c r="H43" s="93"/>
      <c r="I43" s="93"/>
      <c r="J43" s="93"/>
      <c r="K43" s="93"/>
      <c r="L43" s="93"/>
      <c r="M43" s="93"/>
      <c r="N43" s="93"/>
      <c r="O43" s="93"/>
      <c r="P43" s="93"/>
      <c r="Q43" s="93"/>
      <c r="R43" s="93"/>
      <c r="S43" s="93"/>
      <c r="T43" s="93"/>
      <c r="U43" s="93"/>
      <c r="V43" s="93"/>
      <c r="W43" s="93"/>
      <c r="X43" s="93"/>
      <c r="Y43" s="93"/>
      <c r="Z43" s="93"/>
      <c r="AA43" s="93"/>
      <c r="AB43" s="93"/>
      <c r="AC43" s="93"/>
      <c r="AD43" s="93"/>
      <c r="AE43" s="93"/>
      <c r="AF43" s="93"/>
      <c r="AG43" s="93"/>
      <c r="AH43" s="93"/>
      <c r="AI43" s="93"/>
      <c r="AJ43" s="93"/>
      <c r="AK43" s="93"/>
      <c r="AL43" s="93"/>
      <c r="AM43" s="93"/>
      <c r="AN43" s="93"/>
      <c r="AO43" s="93"/>
      <c r="AP43" s="9"/>
      <c r="AR43" s="7"/>
      <c r="CF43" s="9"/>
    </row>
    <row r="44" spans="2:140" ht="18" customHeight="1" x14ac:dyDescent="0.25">
      <c r="B44" s="7"/>
      <c r="D44" s="87" t="s">
        <v>47</v>
      </c>
      <c r="E44" s="87"/>
      <c r="F44" s="87"/>
      <c r="G44" s="87"/>
      <c r="H44" s="87"/>
      <c r="I44" s="87"/>
      <c r="J44" s="87"/>
      <c r="K44" s="87"/>
      <c r="L44" s="87"/>
      <c r="M44" s="87"/>
      <c r="N44" s="87"/>
      <c r="O44" s="87"/>
      <c r="P44" s="87"/>
      <c r="Q44" s="63" t="s">
        <v>99</v>
      </c>
      <c r="R44" s="63"/>
      <c r="S44" s="63"/>
      <c r="T44" s="63"/>
      <c r="Y44" s="87" t="s">
        <v>48</v>
      </c>
      <c r="Z44" s="87"/>
      <c r="AA44" s="87"/>
      <c r="AB44" s="87"/>
      <c r="AC44" s="87"/>
      <c r="AD44" s="87"/>
      <c r="AE44" s="87"/>
      <c r="AF44" s="87"/>
      <c r="AG44" s="87"/>
      <c r="AH44" s="87"/>
      <c r="AI44" s="87"/>
      <c r="AJ44" s="87"/>
      <c r="AK44" s="87"/>
      <c r="AL44" s="63">
        <v>104</v>
      </c>
      <c r="AM44" s="63"/>
      <c r="AN44" s="63"/>
      <c r="AO44" s="63"/>
      <c r="AP44" s="9"/>
      <c r="AR44" s="7"/>
      <c r="CF44" s="9"/>
    </row>
    <row r="45" spans="2:140" ht="18" customHeight="1" x14ac:dyDescent="0.25">
      <c r="B45" s="7"/>
      <c r="P45" s="15" t="s">
        <v>68</v>
      </c>
      <c r="Q45" s="63" t="s">
        <v>100</v>
      </c>
      <c r="R45" s="63"/>
      <c r="S45" s="63"/>
      <c r="T45" s="63"/>
      <c r="AD45" s="41"/>
      <c r="AK45" s="15" t="s">
        <v>70</v>
      </c>
      <c r="AL45" s="63"/>
      <c r="AM45" s="63"/>
      <c r="AN45" s="63"/>
      <c r="AO45" s="63"/>
      <c r="AP45" s="9"/>
      <c r="AR45" s="7"/>
      <c r="CF45" s="9"/>
      <c r="CI45" s="51"/>
      <c r="CJ45" s="51"/>
      <c r="CK45" s="51"/>
      <c r="CL45" s="51"/>
      <c r="CM45" s="51"/>
      <c r="CN45" s="51"/>
      <c r="CO45" s="51"/>
      <c r="CP45" s="51"/>
      <c r="CQ45" s="51"/>
      <c r="CR45" s="51"/>
      <c r="CS45" s="51"/>
      <c r="CT45" s="51"/>
      <c r="CU45" s="51"/>
      <c r="CV45" s="51"/>
      <c r="CW45" s="51"/>
      <c r="CX45" s="51"/>
      <c r="CY45" s="51"/>
      <c r="CZ45" s="51"/>
      <c r="DA45" s="51"/>
      <c r="DB45" s="51"/>
      <c r="DC45" s="51"/>
      <c r="DD45" s="51"/>
      <c r="DE45" s="51"/>
      <c r="DF45" s="51"/>
      <c r="DG45" s="51"/>
      <c r="DH45" s="51"/>
      <c r="DI45" s="51"/>
      <c r="DJ45" s="51"/>
      <c r="DK45" s="51"/>
      <c r="DL45" s="51"/>
      <c r="DM45" s="51"/>
      <c r="DN45" s="51"/>
      <c r="DO45" s="51"/>
      <c r="DP45" s="51"/>
      <c r="DQ45" s="51"/>
      <c r="DR45" s="51"/>
      <c r="DS45" s="51"/>
      <c r="DT45" s="51"/>
      <c r="DU45" s="51"/>
    </row>
    <row r="46" spans="2:140" ht="18" customHeight="1" x14ac:dyDescent="0.25">
      <c r="B46" s="7"/>
      <c r="D46" s="15"/>
      <c r="E46" s="15"/>
      <c r="F46" s="15"/>
      <c r="G46" s="15"/>
      <c r="H46" s="15"/>
      <c r="I46" s="15"/>
      <c r="J46" s="15"/>
      <c r="K46" s="15"/>
      <c r="L46" s="15"/>
      <c r="M46" s="15"/>
      <c r="N46" s="15"/>
      <c r="O46" s="15"/>
      <c r="P46" s="15" t="s">
        <v>49</v>
      </c>
      <c r="Q46" s="63">
        <v>40</v>
      </c>
      <c r="R46" s="63"/>
      <c r="S46" s="63"/>
      <c r="T46" s="63"/>
      <c r="AD46" s="41"/>
      <c r="AK46" s="15" t="s">
        <v>71</v>
      </c>
      <c r="AL46" s="63"/>
      <c r="AM46" s="63"/>
      <c r="AN46" s="63"/>
      <c r="AO46" s="63"/>
      <c r="AP46" s="25"/>
      <c r="AR46" s="7"/>
      <c r="CF46" s="9"/>
      <c r="CI46" s="51"/>
      <c r="CJ46" s="51"/>
      <c r="CK46" s="51"/>
      <c r="CL46" s="51"/>
      <c r="CM46" s="51"/>
      <c r="CN46" s="51"/>
      <c r="CO46" s="51"/>
      <c r="CP46" s="51"/>
      <c r="CQ46" s="51"/>
      <c r="CR46" s="51"/>
      <c r="CS46" s="51"/>
      <c r="CT46" s="51"/>
      <c r="CU46" s="51"/>
      <c r="CV46" s="51"/>
      <c r="CW46" s="51"/>
      <c r="CX46" s="51"/>
      <c r="CY46" s="51"/>
      <c r="CZ46" s="51"/>
      <c r="DA46" s="51"/>
      <c r="DB46" s="51"/>
      <c r="DC46" s="51"/>
      <c r="DD46" s="51"/>
      <c r="DE46" s="51"/>
      <c r="DF46" s="51"/>
      <c r="DG46" s="51"/>
      <c r="DH46" s="51"/>
      <c r="DI46" s="51"/>
      <c r="DJ46" s="51"/>
      <c r="DK46" s="51"/>
      <c r="DL46" s="51"/>
      <c r="DM46" s="51"/>
      <c r="DN46" s="51"/>
      <c r="DO46" s="51"/>
      <c r="DP46" s="51"/>
      <c r="DQ46" s="51"/>
      <c r="DR46" s="51"/>
      <c r="DS46" s="51"/>
      <c r="DT46" s="51"/>
      <c r="DU46" s="51"/>
    </row>
    <row r="47" spans="2:140" ht="18" customHeight="1" thickBot="1" x14ac:dyDescent="0.3">
      <c r="B47" s="7"/>
      <c r="C47" s="11"/>
      <c r="D47" s="11"/>
      <c r="E47" s="11"/>
      <c r="F47" s="11"/>
      <c r="G47" s="11"/>
      <c r="H47" s="11"/>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H47" s="11"/>
      <c r="AI47" s="11"/>
      <c r="AJ47" s="11"/>
      <c r="AK47" s="11"/>
      <c r="AL47" s="11"/>
      <c r="AM47" s="11"/>
      <c r="AN47" s="12"/>
      <c r="AO47" s="11"/>
      <c r="AP47" s="9"/>
      <c r="AR47" s="7"/>
      <c r="AS47" s="11"/>
      <c r="AT47" s="11"/>
      <c r="AU47" s="11"/>
      <c r="AV47" s="11"/>
      <c r="AW47" s="11"/>
      <c r="AX47" s="11"/>
      <c r="AY47" s="11"/>
      <c r="AZ47" s="11"/>
      <c r="BA47" s="11"/>
      <c r="BB47" s="11"/>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2"/>
      <c r="CE47" s="11"/>
      <c r="CF47" s="9"/>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EB47" s="2"/>
      <c r="EC47" s="2"/>
      <c r="ED47" s="2"/>
      <c r="EE47" s="2"/>
      <c r="EF47" s="2"/>
      <c r="EG47" s="2"/>
      <c r="EH47" s="2"/>
      <c r="EI47" s="2"/>
      <c r="EJ47" s="2"/>
    </row>
    <row r="48" spans="2:140" ht="18" customHeight="1" x14ac:dyDescent="0.25">
      <c r="B48" s="7"/>
      <c r="D48" s="26" t="s">
        <v>4</v>
      </c>
      <c r="AP48" s="9"/>
      <c r="AR48" s="7"/>
      <c r="AT48" s="26" t="s">
        <v>4</v>
      </c>
      <c r="CE48" s="15" t="s">
        <v>5</v>
      </c>
      <c r="CF48" s="9"/>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EB48" s="2"/>
      <c r="EC48" s="2"/>
      <c r="ED48" s="2"/>
      <c r="EE48" s="2"/>
      <c r="EF48" s="2"/>
      <c r="EG48" s="2"/>
      <c r="EH48" s="2"/>
      <c r="EI48" s="2"/>
      <c r="EJ48" s="2"/>
    </row>
    <row r="49" spans="2:84" ht="18" customHeight="1" x14ac:dyDescent="0.25">
      <c r="B49" s="27"/>
      <c r="C49" s="24"/>
      <c r="D49" s="24"/>
      <c r="E49" s="24"/>
      <c r="F49" s="24"/>
      <c r="G49" s="24"/>
      <c r="H49" s="24"/>
      <c r="I49" s="24"/>
      <c r="J49" s="24"/>
      <c r="K49" s="24"/>
      <c r="L49" s="24"/>
      <c r="M49" s="24"/>
      <c r="N49" s="24"/>
      <c r="O49" s="24"/>
      <c r="P49" s="24"/>
      <c r="Q49" s="24"/>
      <c r="R49" s="24"/>
      <c r="S49" s="24"/>
      <c r="T49" s="24"/>
      <c r="U49" s="24"/>
      <c r="V49" s="24"/>
      <c r="W49" s="24"/>
      <c r="X49" s="24"/>
      <c r="Y49" s="24"/>
      <c r="Z49" s="24"/>
      <c r="AA49" s="24"/>
      <c r="AB49" s="24"/>
      <c r="AC49" s="24"/>
      <c r="AD49" s="24"/>
      <c r="AE49" s="28" t="s">
        <v>98</v>
      </c>
      <c r="AF49" s="24"/>
      <c r="AG49" s="24"/>
      <c r="AH49" s="24"/>
      <c r="AI49" s="24"/>
      <c r="AJ49" s="24"/>
      <c r="AK49" s="24"/>
      <c r="AL49" s="24"/>
      <c r="AM49" s="24"/>
      <c r="AN49" s="24"/>
      <c r="AO49" s="24"/>
      <c r="AP49" s="29"/>
      <c r="AR49" s="27"/>
      <c r="AS49" s="24"/>
      <c r="AT49" s="24"/>
      <c r="AU49" s="24"/>
      <c r="AV49" s="24"/>
      <c r="AW49" s="24"/>
      <c r="AX49" s="24"/>
      <c r="AY49" s="24"/>
      <c r="AZ49" s="24"/>
      <c r="BA49" s="24"/>
      <c r="BB49" s="24"/>
      <c r="BC49" s="24"/>
      <c r="BD49" s="24"/>
      <c r="BE49" s="24"/>
      <c r="BF49" s="24"/>
      <c r="BG49" s="24"/>
      <c r="BH49" s="24"/>
      <c r="BI49" s="24"/>
      <c r="BJ49" s="24"/>
      <c r="BK49" s="24"/>
      <c r="BL49" s="24"/>
      <c r="BM49" s="24"/>
      <c r="BN49" s="24"/>
      <c r="BO49" s="24"/>
      <c r="BP49" s="24"/>
      <c r="BQ49" s="24"/>
      <c r="BR49" s="24"/>
      <c r="BS49" s="24"/>
      <c r="BT49" s="24"/>
      <c r="BU49" s="24"/>
      <c r="BV49" s="24"/>
      <c r="BW49" s="24"/>
      <c r="BX49" s="24"/>
      <c r="BY49" s="24"/>
      <c r="BZ49" s="24"/>
      <c r="CA49" s="24"/>
      <c r="CB49" s="24"/>
      <c r="CC49" s="24"/>
      <c r="CD49" s="24"/>
      <c r="CE49" s="24"/>
      <c r="CF49" s="29"/>
    </row>
    <row r="50" spans="2:84" ht="18" customHeight="1" x14ac:dyDescent="0.25"/>
    <row r="51" spans="2:84" ht="18" customHeight="1" x14ac:dyDescent="0.25">
      <c r="B51" s="4"/>
      <c r="C51" s="5"/>
      <c r="D51" s="5"/>
      <c r="E51" s="5"/>
      <c r="F51" s="5"/>
      <c r="G51" s="5"/>
      <c r="H51" s="5"/>
      <c r="I51" s="5"/>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6"/>
      <c r="AR51" s="4"/>
      <c r="AS51" s="5"/>
      <c r="AT51" s="5"/>
      <c r="AU51" s="5"/>
      <c r="AV51" s="5"/>
      <c r="AW51" s="5"/>
      <c r="AX51" s="5"/>
      <c r="AY51" s="5"/>
      <c r="AZ51" s="5"/>
      <c r="BA51" s="5"/>
      <c r="BB51" s="5"/>
      <c r="BC51" s="5"/>
      <c r="BD51" s="5"/>
      <c r="BE51" s="5"/>
      <c r="BF51" s="5"/>
      <c r="BG51" s="5"/>
      <c r="BH51" s="5"/>
      <c r="BI51" s="5"/>
      <c r="BJ51" s="5"/>
      <c r="BK51" s="5"/>
      <c r="BL51" s="5"/>
      <c r="BM51" s="5"/>
      <c r="BN51" s="5"/>
      <c r="BO51" s="5"/>
      <c r="BP51" s="5"/>
      <c r="BQ51" s="5"/>
      <c r="BR51" s="5"/>
      <c r="BS51" s="5"/>
      <c r="BT51" s="5"/>
      <c r="BU51" s="5"/>
      <c r="BV51" s="5"/>
      <c r="BW51" s="5"/>
      <c r="BX51" s="5"/>
      <c r="BY51" s="5"/>
      <c r="BZ51" s="5"/>
      <c r="CA51" s="5"/>
      <c r="CB51" s="5"/>
      <c r="CC51" s="5"/>
      <c r="CD51" s="5"/>
      <c r="CE51" s="5"/>
      <c r="CF51" s="6"/>
    </row>
    <row r="52" spans="2:84" ht="18" customHeight="1" x14ac:dyDescent="0.25">
      <c r="B52" s="7"/>
      <c r="AN52" s="8"/>
      <c r="AP52" s="9"/>
      <c r="AR52" s="7"/>
      <c r="CF52" s="9"/>
    </row>
    <row r="53" spans="2:84" ht="18" customHeight="1" x14ac:dyDescent="0.25">
      <c r="B53" s="7"/>
      <c r="AN53" s="10"/>
      <c r="AP53" s="9"/>
      <c r="AR53" s="7"/>
      <c r="CF53" s="9"/>
    </row>
    <row r="54" spans="2:84" ht="18" customHeight="1" thickBot="1" x14ac:dyDescent="0.3">
      <c r="B54" s="7"/>
      <c r="C54" s="11" t="s">
        <v>79</v>
      </c>
      <c r="D54" s="11"/>
      <c r="E54" s="11"/>
      <c r="F54" s="11"/>
      <c r="G54" s="11"/>
      <c r="H54" s="11"/>
      <c r="I54" s="11"/>
      <c r="J54" s="11"/>
      <c r="K54" s="11"/>
      <c r="L54" s="11"/>
      <c r="M54" s="11"/>
      <c r="N54" s="11"/>
      <c r="O54" s="11"/>
      <c r="P54" s="11"/>
      <c r="Q54" s="11"/>
      <c r="R54" s="11"/>
      <c r="S54" s="11"/>
      <c r="T54" s="11"/>
      <c r="U54" s="11"/>
      <c r="V54" s="11"/>
      <c r="W54" s="11"/>
      <c r="X54" s="11"/>
      <c r="Y54" s="11"/>
      <c r="Z54" s="11"/>
      <c r="AA54" s="11"/>
      <c r="AB54" s="11"/>
      <c r="AC54" s="11"/>
      <c r="AD54" s="11"/>
      <c r="AE54" s="11"/>
      <c r="AF54" s="11"/>
      <c r="AG54" s="11"/>
      <c r="AH54" s="11"/>
      <c r="AI54" s="11"/>
      <c r="AJ54" s="11"/>
      <c r="AK54" s="11"/>
      <c r="AL54" s="11"/>
      <c r="AM54" s="11"/>
      <c r="AN54" s="12"/>
      <c r="AO54" s="11"/>
      <c r="AP54" s="9"/>
      <c r="AR54" s="7"/>
      <c r="AS54" s="11" t="s">
        <v>79</v>
      </c>
      <c r="AT54" s="11"/>
      <c r="AU54" s="11"/>
      <c r="AV54" s="11"/>
      <c r="AW54" s="11"/>
      <c r="AX54" s="11"/>
      <c r="AY54" s="11"/>
      <c r="AZ54" s="11"/>
      <c r="BA54" s="11"/>
      <c r="BB54" s="11"/>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2"/>
      <c r="CE54" s="11"/>
      <c r="CF54" s="9"/>
    </row>
    <row r="55" spans="2:84" ht="18" customHeight="1" x14ac:dyDescent="0.25">
      <c r="B55" s="7"/>
      <c r="C55" s="19"/>
      <c r="D55" s="19"/>
      <c r="E55" s="19"/>
      <c r="F55" s="19"/>
      <c r="G55" s="19"/>
      <c r="H55" s="19"/>
      <c r="I55" s="19"/>
      <c r="J55" s="19"/>
      <c r="K55" s="19"/>
      <c r="L55" s="19"/>
      <c r="M55" s="19"/>
      <c r="N55" s="19"/>
      <c r="O55" s="19"/>
      <c r="P55" s="19"/>
      <c r="Q55" s="19"/>
      <c r="R55" s="19"/>
      <c r="S55" s="19"/>
      <c r="T55" s="19"/>
      <c r="U55" s="19"/>
      <c r="V55" s="19"/>
      <c r="W55" s="19"/>
      <c r="X55" s="19"/>
      <c r="Y55" s="19"/>
      <c r="Z55" s="19"/>
      <c r="AA55" s="19"/>
      <c r="AB55" s="19"/>
      <c r="AC55" s="19"/>
      <c r="AD55" s="19"/>
      <c r="AE55" s="19"/>
      <c r="AF55" s="19"/>
      <c r="AG55" s="19"/>
      <c r="AH55" s="19"/>
      <c r="AI55" s="19"/>
      <c r="AJ55" s="19"/>
      <c r="AK55" s="19"/>
      <c r="AL55" s="19"/>
      <c r="AM55" s="19"/>
      <c r="AN55" s="19"/>
      <c r="AO55" s="19"/>
      <c r="AP55" s="9"/>
      <c r="AR55" s="7"/>
      <c r="CF55" s="9"/>
    </row>
    <row r="56" spans="2:84" ht="18" customHeight="1" x14ac:dyDescent="0.3">
      <c r="B56" s="7"/>
      <c r="AB56" s="44"/>
      <c r="AC56" s="44"/>
      <c r="AD56" s="44"/>
      <c r="AE56" s="44"/>
      <c r="AF56" s="44"/>
      <c r="AG56" s="44"/>
      <c r="AH56" s="44"/>
      <c r="AI56" s="44"/>
      <c r="AJ56" s="44"/>
      <c r="AK56" s="44"/>
      <c r="AL56" s="44"/>
      <c r="AM56" s="44"/>
      <c r="AN56" s="44"/>
      <c r="AO56" s="44"/>
      <c r="AP56" s="9"/>
      <c r="AR56" s="7"/>
      <c r="AS56" s="30"/>
      <c r="CF56" s="9"/>
    </row>
    <row r="57" spans="2:84" ht="18" customHeight="1" x14ac:dyDescent="0.3">
      <c r="B57" s="7"/>
      <c r="AB57" s="44"/>
      <c r="AC57" s="44"/>
      <c r="AD57" s="44"/>
      <c r="AE57" s="44"/>
      <c r="AF57" s="44"/>
      <c r="AG57" s="44"/>
      <c r="AH57" s="44"/>
      <c r="AI57" s="44"/>
      <c r="AJ57" s="44"/>
      <c r="AK57" s="44"/>
      <c r="AL57" s="44"/>
      <c r="AM57" s="44"/>
      <c r="AN57" s="44"/>
      <c r="AO57" s="44"/>
      <c r="AP57" s="9"/>
      <c r="AR57" s="7"/>
      <c r="AS57" s="30"/>
      <c r="CF57" s="9"/>
    </row>
    <row r="58" spans="2:84" ht="18" customHeight="1" x14ac:dyDescent="0.3">
      <c r="B58" s="7"/>
      <c r="AB58" s="44"/>
      <c r="AC58" s="44"/>
      <c r="AD58" s="44"/>
      <c r="AE58" s="44"/>
      <c r="AF58" s="44"/>
      <c r="AG58" s="44"/>
      <c r="AH58" s="44"/>
      <c r="AI58" s="44"/>
      <c r="AJ58" s="44"/>
      <c r="AK58" s="44"/>
      <c r="AL58" s="44"/>
      <c r="AM58" s="44"/>
      <c r="AN58" s="44"/>
      <c r="AO58" s="44"/>
      <c r="AP58" s="45"/>
      <c r="AR58" s="7"/>
      <c r="AS58" s="30"/>
      <c r="CF58" s="9"/>
    </row>
    <row r="59" spans="2:84" ht="18" customHeight="1" x14ac:dyDescent="0.3">
      <c r="B59" s="7"/>
      <c r="AB59" s="44"/>
      <c r="AC59" s="44"/>
      <c r="AD59" s="44"/>
      <c r="AE59" s="44"/>
      <c r="AF59" s="44"/>
      <c r="AG59" s="44"/>
      <c r="AH59" s="44"/>
      <c r="AI59" s="44"/>
      <c r="AJ59" s="44"/>
      <c r="AK59" s="44"/>
      <c r="AL59" s="44"/>
      <c r="AM59" s="44"/>
      <c r="AN59" s="44"/>
      <c r="AO59" s="44"/>
      <c r="AP59" s="45"/>
      <c r="AR59" s="7"/>
      <c r="AS59" s="30"/>
      <c r="CF59" s="9"/>
    </row>
    <row r="60" spans="2:84" ht="18" customHeight="1" x14ac:dyDescent="0.3">
      <c r="B60" s="7"/>
      <c r="AB60" s="44"/>
      <c r="AC60" s="44"/>
      <c r="AD60" s="44"/>
      <c r="AE60" s="44"/>
      <c r="AF60" s="44"/>
      <c r="AG60" s="44"/>
      <c r="AH60" s="44"/>
      <c r="AI60" s="44"/>
      <c r="AJ60" s="44"/>
      <c r="AK60" s="44"/>
      <c r="AL60" s="44"/>
      <c r="AM60" s="44"/>
      <c r="AN60" s="44"/>
      <c r="AO60" s="44"/>
      <c r="AP60" s="45"/>
      <c r="AR60" s="7"/>
      <c r="AS60" s="30"/>
      <c r="CF60" s="9"/>
    </row>
    <row r="61" spans="2:84" ht="18" customHeight="1" x14ac:dyDescent="0.3">
      <c r="B61" s="7"/>
      <c r="AB61" s="44"/>
      <c r="AC61" s="44"/>
      <c r="AD61" s="44"/>
      <c r="AE61" s="44"/>
      <c r="AF61" s="44"/>
      <c r="AG61" s="44"/>
      <c r="AH61" s="44"/>
      <c r="AI61" s="44"/>
      <c r="AJ61" s="44"/>
      <c r="AK61" s="44"/>
      <c r="AL61" s="44"/>
      <c r="AM61" s="44"/>
      <c r="AN61" s="44"/>
      <c r="AO61" s="44"/>
      <c r="AP61" s="9"/>
      <c r="AR61" s="7"/>
      <c r="CF61" s="9"/>
    </row>
    <row r="62" spans="2:84" ht="18" customHeight="1" x14ac:dyDescent="0.25">
      <c r="B62" s="7"/>
      <c r="AP62" s="9"/>
      <c r="AQ62" s="57"/>
      <c r="CF62" s="9"/>
    </row>
    <row r="63" spans="2:84" ht="18" customHeight="1" x14ac:dyDescent="0.25">
      <c r="B63" s="7"/>
      <c r="AP63" s="9"/>
      <c r="AQ63" s="57"/>
      <c r="CF63" s="9"/>
    </row>
    <row r="64" spans="2:84" ht="18" customHeight="1" x14ac:dyDescent="0.25">
      <c r="B64" s="7"/>
      <c r="AP64" s="9"/>
      <c r="AQ64" s="57"/>
      <c r="CF64" s="9"/>
    </row>
    <row r="65" spans="2:84" ht="18" customHeight="1" x14ac:dyDescent="0.25">
      <c r="B65" s="7"/>
      <c r="AP65" s="9"/>
      <c r="AQ65" s="57"/>
      <c r="CF65" s="9"/>
    </row>
    <row r="66" spans="2:84" ht="18" customHeight="1" x14ac:dyDescent="0.25">
      <c r="B66" s="7"/>
      <c r="AP66" s="9"/>
      <c r="AQ66" s="57"/>
      <c r="CF66" s="9"/>
    </row>
    <row r="67" spans="2:84" ht="18" customHeight="1" x14ac:dyDescent="0.25">
      <c r="B67" s="7"/>
      <c r="C67" s="88" t="s">
        <v>101</v>
      </c>
      <c r="D67" s="89"/>
      <c r="E67" s="89"/>
      <c r="F67" s="89"/>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9"/>
      <c r="AQ67" s="57"/>
      <c r="CF67" s="9"/>
    </row>
    <row r="68" spans="2:84" ht="18" customHeight="1" x14ac:dyDescent="0.25">
      <c r="B68" s="7"/>
      <c r="C68" s="90" t="s">
        <v>102</v>
      </c>
      <c r="D68" s="90"/>
      <c r="E68" s="90"/>
      <c r="F68" s="90"/>
      <c r="G68" s="90"/>
      <c r="H68" s="90"/>
      <c r="I68" s="90"/>
      <c r="J68" s="90"/>
      <c r="K68" s="90"/>
      <c r="L68" s="90"/>
      <c r="M68" s="90"/>
      <c r="N68" s="90"/>
      <c r="O68" s="90"/>
      <c r="P68" s="90"/>
      <c r="Q68" s="90"/>
      <c r="R68" s="90"/>
      <c r="S68" s="90"/>
      <c r="T68" s="90"/>
      <c r="U68" s="90"/>
      <c r="V68" s="90"/>
      <c r="W68" s="90"/>
      <c r="X68" s="90"/>
      <c r="Y68" s="90"/>
      <c r="Z68" s="90"/>
      <c r="AA68" s="90"/>
      <c r="AB68" s="90"/>
      <c r="AC68" s="90"/>
      <c r="AD68" s="90"/>
      <c r="AE68" s="90"/>
      <c r="AF68" s="90"/>
      <c r="AG68" s="90"/>
      <c r="AH68" s="90"/>
      <c r="AI68" s="90"/>
      <c r="AJ68" s="90"/>
      <c r="AK68" s="90"/>
      <c r="AL68" s="90"/>
      <c r="AM68" s="90"/>
      <c r="AN68" s="90"/>
      <c r="AO68" s="90"/>
      <c r="AP68" s="9"/>
      <c r="AQ68" s="57"/>
      <c r="CF68" s="9"/>
    </row>
    <row r="69" spans="2:84" ht="18" customHeight="1" x14ac:dyDescent="0.25">
      <c r="B69" s="7"/>
      <c r="C69" s="90"/>
      <c r="D69" s="90"/>
      <c r="E69" s="90"/>
      <c r="F69" s="90"/>
      <c r="G69" s="90"/>
      <c r="H69" s="90"/>
      <c r="I69" s="90"/>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
      <c r="AQ69" s="57"/>
      <c r="CF69" s="9"/>
    </row>
    <row r="70" spans="2:84" ht="18" customHeight="1" x14ac:dyDescent="0.25">
      <c r="B70" s="7"/>
      <c r="C70" s="90"/>
      <c r="D70" s="90"/>
      <c r="E70" s="90"/>
      <c r="F70" s="90"/>
      <c r="G70" s="90"/>
      <c r="H70" s="90"/>
      <c r="I70" s="90"/>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
      <c r="AQ70" s="57"/>
      <c r="CF70" s="9"/>
    </row>
    <row r="71" spans="2:84" ht="18" customHeight="1" x14ac:dyDescent="0.25">
      <c r="B71" s="7"/>
      <c r="C71" s="90"/>
      <c r="D71" s="90"/>
      <c r="E71" s="90"/>
      <c r="F71" s="90"/>
      <c r="G71" s="90"/>
      <c r="H71" s="90"/>
      <c r="I71" s="90"/>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
      <c r="AQ71" s="57"/>
      <c r="CF71" s="9"/>
    </row>
    <row r="72" spans="2:84" ht="18" customHeight="1" x14ac:dyDescent="0.25">
      <c r="B72" s="7"/>
      <c r="C72" s="90"/>
      <c r="D72" s="90"/>
      <c r="E72" s="90"/>
      <c r="F72" s="90"/>
      <c r="G72" s="90"/>
      <c r="H72" s="90"/>
      <c r="I72" s="90"/>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
      <c r="AQ72" s="57"/>
      <c r="CF72" s="9"/>
    </row>
    <row r="73" spans="2:84" ht="18" customHeight="1" x14ac:dyDescent="0.25">
      <c r="B73" s="7"/>
      <c r="AP73" s="9"/>
      <c r="AQ73" s="57"/>
      <c r="CF73" s="9"/>
    </row>
    <row r="74" spans="2:84" ht="18" customHeight="1" x14ac:dyDescent="0.25">
      <c r="B74" s="7"/>
      <c r="AP74" s="9"/>
      <c r="AQ74" s="57"/>
      <c r="CF74" s="9"/>
    </row>
    <row r="75" spans="2:84" ht="18" customHeight="1" x14ac:dyDescent="0.25">
      <c r="B75" s="7"/>
      <c r="AP75" s="9"/>
      <c r="AQ75" s="57"/>
      <c r="CF75" s="9"/>
    </row>
    <row r="76" spans="2:84" ht="18" customHeight="1" x14ac:dyDescent="0.25">
      <c r="B76" s="7"/>
      <c r="AP76" s="9"/>
      <c r="AQ76" s="57"/>
      <c r="CF76" s="9"/>
    </row>
    <row r="77" spans="2:84" ht="18" customHeight="1" x14ac:dyDescent="0.25">
      <c r="B77" s="7"/>
      <c r="AP77" s="9"/>
      <c r="AQ77" s="57"/>
      <c r="CF77" s="9"/>
    </row>
    <row r="78" spans="2:84" ht="18" customHeight="1" x14ac:dyDescent="0.25">
      <c r="B78" s="7"/>
      <c r="AP78" s="9"/>
      <c r="AQ78" s="57"/>
      <c r="CF78" s="9"/>
    </row>
    <row r="79" spans="2:84" ht="18" customHeight="1" x14ac:dyDescent="0.25">
      <c r="B79" s="7"/>
      <c r="AP79" s="9"/>
      <c r="AQ79" s="57"/>
      <c r="CF79" s="9"/>
    </row>
    <row r="80" spans="2:84" ht="18" customHeight="1" x14ac:dyDescent="0.25">
      <c r="B80" s="7"/>
      <c r="AP80" s="9"/>
      <c r="AQ80" s="57"/>
      <c r="CF80" s="9"/>
    </row>
    <row r="81" spans="2:84" ht="18" customHeight="1" x14ac:dyDescent="0.25">
      <c r="B81" s="7"/>
      <c r="AP81" s="9"/>
      <c r="AQ81" s="57"/>
      <c r="CF81" s="9"/>
    </row>
    <row r="82" spans="2:84" ht="18" customHeight="1" x14ac:dyDescent="0.25">
      <c r="B82" s="7"/>
      <c r="AP82" s="9"/>
      <c r="AQ82" s="57"/>
      <c r="CF82" s="9"/>
    </row>
    <row r="83" spans="2:84" ht="18" customHeight="1" x14ac:dyDescent="0.25">
      <c r="B83" s="7"/>
      <c r="AP83" s="9"/>
      <c r="AQ83" s="57"/>
      <c r="CF83" s="9"/>
    </row>
    <row r="84" spans="2:84" ht="18" customHeight="1" x14ac:dyDescent="0.25">
      <c r="B84" s="7"/>
      <c r="AP84" s="9"/>
      <c r="AQ84" s="57"/>
      <c r="CF84" s="9"/>
    </row>
    <row r="85" spans="2:84" ht="18" customHeight="1" x14ac:dyDescent="0.25">
      <c r="B85" s="7"/>
      <c r="AP85" s="9"/>
      <c r="AQ85" s="57"/>
      <c r="CF85" s="9"/>
    </row>
    <row r="86" spans="2:84" ht="18" customHeight="1" x14ac:dyDescent="0.25">
      <c r="B86" s="7"/>
      <c r="AP86" s="9"/>
      <c r="AQ86" s="57"/>
      <c r="CF86" s="9"/>
    </row>
    <row r="87" spans="2:84" ht="18" customHeight="1" x14ac:dyDescent="0.25">
      <c r="B87" s="7"/>
      <c r="AP87" s="9"/>
      <c r="AQ87" s="57"/>
      <c r="CF87" s="9"/>
    </row>
    <row r="88" spans="2:84" ht="18" customHeight="1" x14ac:dyDescent="0.25">
      <c r="B88" s="7"/>
      <c r="AP88" s="9"/>
      <c r="AQ88" s="57"/>
      <c r="CF88" s="9"/>
    </row>
    <row r="89" spans="2:84" ht="18" customHeight="1" x14ac:dyDescent="0.25">
      <c r="B89" s="7"/>
      <c r="AP89" s="9"/>
      <c r="AQ89" s="57"/>
      <c r="CF89" s="9"/>
    </row>
    <row r="90" spans="2:84" ht="18" customHeight="1" x14ac:dyDescent="0.25">
      <c r="B90" s="7"/>
      <c r="AP90" s="9"/>
      <c r="AQ90" s="57"/>
      <c r="CF90" s="9"/>
    </row>
    <row r="91" spans="2:84" ht="18" customHeight="1" x14ac:dyDescent="0.25">
      <c r="B91" s="7"/>
      <c r="AP91" s="9"/>
      <c r="AQ91" s="57"/>
      <c r="CF91" s="9"/>
    </row>
    <row r="92" spans="2:84" ht="18" customHeight="1" x14ac:dyDescent="0.25">
      <c r="B92" s="7"/>
      <c r="AP92" s="9"/>
      <c r="AQ92" s="57"/>
      <c r="CF92" s="9"/>
    </row>
    <row r="93" spans="2:84" ht="18" customHeight="1" x14ac:dyDescent="0.25">
      <c r="B93" s="7"/>
      <c r="AP93" s="9"/>
      <c r="AQ93" s="57"/>
      <c r="CF93" s="9"/>
    </row>
    <row r="94" spans="2:84" ht="18" customHeight="1" x14ac:dyDescent="0.25">
      <c r="B94" s="7"/>
      <c r="AP94" s="9"/>
      <c r="AQ94" s="57"/>
      <c r="CF94" s="9"/>
    </row>
    <row r="95" spans="2:84" ht="18" customHeight="1" x14ac:dyDescent="0.25">
      <c r="B95" s="7"/>
      <c r="AP95" s="9"/>
      <c r="AQ95" s="57"/>
      <c r="CF95" s="9"/>
    </row>
    <row r="96" spans="2:84" ht="18" customHeight="1" thickBot="1" x14ac:dyDescent="0.3">
      <c r="B96" s="7"/>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96" s="11"/>
      <c r="AN96" s="12"/>
      <c r="AO96" s="11"/>
      <c r="AP96" s="9"/>
      <c r="AQ96" s="57"/>
      <c r="AS96" s="11"/>
      <c r="AT96" s="11"/>
      <c r="AU96" s="11"/>
      <c r="AV96" s="11"/>
      <c r="AW96" s="11"/>
      <c r="AX96" s="11"/>
      <c r="AY96" s="11"/>
      <c r="AZ96" s="11"/>
      <c r="BA96" s="11"/>
      <c r="BB96" s="11"/>
      <c r="BC96" s="11"/>
      <c r="BD96" s="11"/>
      <c r="BE96" s="11"/>
      <c r="BF96" s="11"/>
      <c r="BG96" s="11"/>
      <c r="BH96" s="11"/>
      <c r="BI96" s="11"/>
      <c r="BJ96" s="11"/>
      <c r="BK96" s="11"/>
      <c r="BL96" s="11"/>
      <c r="BM96" s="11"/>
      <c r="BN96" s="11"/>
      <c r="BO96" s="11"/>
      <c r="BP96" s="11"/>
      <c r="BQ96" s="11"/>
      <c r="BR96" s="11"/>
      <c r="BS96" s="11"/>
      <c r="BT96" s="11"/>
      <c r="BU96" s="11"/>
      <c r="BV96" s="11"/>
      <c r="BW96" s="11"/>
      <c r="BX96" s="11"/>
      <c r="BY96" s="11"/>
      <c r="BZ96" s="11"/>
      <c r="CA96" s="11"/>
      <c r="CB96" s="11"/>
      <c r="CC96" s="11"/>
      <c r="CD96" s="12"/>
      <c r="CE96" s="11"/>
      <c r="CF96" s="9"/>
    </row>
    <row r="97" spans="2:84" ht="18" customHeight="1" x14ac:dyDescent="0.25">
      <c r="B97" s="7"/>
      <c r="D97" s="26" t="s">
        <v>4</v>
      </c>
      <c r="AO97" s="15" t="s">
        <v>6</v>
      </c>
      <c r="AP97" s="9"/>
      <c r="AR97" s="7"/>
      <c r="AT97" s="26" t="s">
        <v>4</v>
      </c>
      <c r="CE97" s="15" t="s">
        <v>7</v>
      </c>
      <c r="CF97" s="9"/>
    </row>
    <row r="98" spans="2:84" ht="18" customHeight="1" x14ac:dyDescent="0.25">
      <c r="B98" s="27"/>
      <c r="C98" s="24"/>
      <c r="D98" s="24"/>
      <c r="E98" s="24"/>
      <c r="F98" s="24"/>
      <c r="G98" s="24"/>
      <c r="H98" s="24"/>
      <c r="I98" s="24"/>
      <c r="J98" s="24"/>
      <c r="K98" s="24"/>
      <c r="L98" s="24"/>
      <c r="M98" s="24"/>
      <c r="N98" s="24"/>
      <c r="O98" s="24"/>
      <c r="P98" s="24"/>
      <c r="Q98" s="24"/>
      <c r="R98" s="24"/>
      <c r="S98" s="24"/>
      <c r="T98" s="24"/>
      <c r="U98" s="24"/>
      <c r="V98" s="24"/>
      <c r="W98" s="24"/>
      <c r="X98" s="24"/>
      <c r="Y98" s="24"/>
      <c r="Z98" s="24"/>
      <c r="AA98" s="24"/>
      <c r="AB98" s="24"/>
      <c r="AC98" s="24"/>
      <c r="AD98" s="24"/>
      <c r="AE98" s="24"/>
      <c r="AF98" s="24"/>
      <c r="AG98" s="24"/>
      <c r="AH98" s="24"/>
      <c r="AI98" s="24"/>
      <c r="AJ98" s="24"/>
      <c r="AK98" s="24"/>
      <c r="AL98" s="24"/>
      <c r="AM98" s="24"/>
      <c r="AN98" s="24"/>
      <c r="AO98" s="24"/>
      <c r="AP98" s="29"/>
      <c r="AR98" s="27"/>
      <c r="AS98" s="24"/>
      <c r="AT98" s="24"/>
      <c r="AU98" s="24"/>
      <c r="AV98" s="24"/>
      <c r="AW98" s="24"/>
      <c r="AX98" s="24"/>
      <c r="AY98" s="24"/>
      <c r="AZ98" s="24"/>
      <c r="BA98" s="24"/>
      <c r="BB98" s="24"/>
      <c r="BC98" s="24"/>
      <c r="BD98" s="24"/>
      <c r="BE98" s="24"/>
      <c r="BF98" s="24"/>
      <c r="BG98" s="24"/>
      <c r="BH98" s="24"/>
      <c r="BI98" s="24"/>
      <c r="BJ98" s="24"/>
      <c r="BK98" s="24"/>
      <c r="BL98" s="24"/>
      <c r="BM98" s="24"/>
      <c r="BN98" s="24"/>
      <c r="BO98" s="24"/>
      <c r="BP98" s="24"/>
      <c r="BQ98" s="24"/>
      <c r="BR98" s="24"/>
      <c r="BS98" s="24"/>
      <c r="BT98" s="24"/>
      <c r="BU98" s="24"/>
      <c r="BV98" s="24"/>
      <c r="BW98" s="24"/>
      <c r="BX98" s="24"/>
      <c r="BY98" s="24"/>
      <c r="BZ98" s="24"/>
      <c r="CA98" s="24"/>
      <c r="CB98" s="24"/>
      <c r="CC98" s="24"/>
      <c r="CD98" s="24"/>
      <c r="CE98" s="24"/>
      <c r="CF98" s="29"/>
    </row>
    <row r="99" spans="2:84" ht="18" customHeight="1" x14ac:dyDescent="0.25">
      <c r="B99" s="5"/>
    </row>
    <row r="100" spans="2:84" ht="18" customHeight="1" x14ac:dyDescent="0.25"/>
    <row r="101" spans="2:84" ht="18" customHeight="1" x14ac:dyDescent="0.25"/>
    <row r="102" spans="2:84" ht="18" customHeight="1" x14ac:dyDescent="0.25"/>
    <row r="103" spans="2:84" ht="18" customHeight="1" x14ac:dyDescent="0.25"/>
    <row r="146" ht="18" customHeight="1" x14ac:dyDescent="0.25"/>
    <row r="147" ht="18" customHeight="1" x14ac:dyDescent="0.25"/>
    <row r="148" ht="18" customHeight="1" x14ac:dyDescent="0.25"/>
    <row r="149" ht="18" customHeight="1" x14ac:dyDescent="0.25"/>
    <row r="150" ht="18" customHeight="1" x14ac:dyDescent="0.25"/>
    <row r="151" ht="18" customHeight="1" x14ac:dyDescent="0.25"/>
    <row r="152" ht="18" customHeight="1" x14ac:dyDescent="0.25"/>
    <row r="195" spans="4:83" ht="18" customHeight="1" x14ac:dyDescent="0.25">
      <c r="D195" s="26"/>
      <c r="CE195" s="15"/>
    </row>
  </sheetData>
  <sheetProtection algorithmName="SHA-512" hashValue="4/lZaR1PH08az22yTTYjglwKbYDc7sT33p256OnXrFe2zKxfhWLp1iRWyViBgNLUX3T0ooKyPKizWf/jFb2yfQ==" saltValue="r793hrTIHyIIhq/fG7PcVA==" spinCount="100000" sheet="1" selectLockedCells="1"/>
  <mergeCells count="150">
    <mergeCell ref="C67:AO67"/>
    <mergeCell ref="C68:AO72"/>
    <mergeCell ref="K31:N33"/>
    <mergeCell ref="AH31:AK33"/>
    <mergeCell ref="Z39:AA39"/>
    <mergeCell ref="AB39:AD39"/>
    <mergeCell ref="AE39:AG39"/>
    <mergeCell ref="AH39:AK39"/>
    <mergeCell ref="AL39:AO39"/>
    <mergeCell ref="Z40:AA40"/>
    <mergeCell ref="AB40:AD40"/>
    <mergeCell ref="AE40:AG40"/>
    <mergeCell ref="AH40:AK40"/>
    <mergeCell ref="AL40:AO40"/>
    <mergeCell ref="AB34:AD34"/>
    <mergeCell ref="AE34:AG34"/>
    <mergeCell ref="AH34:AK34"/>
    <mergeCell ref="AL34:AO34"/>
    <mergeCell ref="Z35:AA35"/>
    <mergeCell ref="AB35:AD35"/>
    <mergeCell ref="AE35:AG35"/>
    <mergeCell ref="AH35:AK35"/>
    <mergeCell ref="AL35:AO35"/>
    <mergeCell ref="O37:R37"/>
    <mergeCell ref="Z30:AO30"/>
    <mergeCell ref="AE31:AG33"/>
    <mergeCell ref="Z32:AA33"/>
    <mergeCell ref="AB32:AD33"/>
    <mergeCell ref="AL32:AO33"/>
    <mergeCell ref="C41:D41"/>
    <mergeCell ref="E41:G41"/>
    <mergeCell ref="H41:J41"/>
    <mergeCell ref="K41:N41"/>
    <mergeCell ref="O41:R41"/>
    <mergeCell ref="C38:D38"/>
    <mergeCell ref="E38:G38"/>
    <mergeCell ref="H38:J38"/>
    <mergeCell ref="K38:N38"/>
    <mergeCell ref="O38:R38"/>
    <mergeCell ref="Z38:AA38"/>
    <mergeCell ref="AB38:AD38"/>
    <mergeCell ref="AE38:AG38"/>
    <mergeCell ref="AH38:AK38"/>
    <mergeCell ref="C37:D37"/>
    <mergeCell ref="E37:G37"/>
    <mergeCell ref="H37:J37"/>
    <mergeCell ref="K37:N37"/>
    <mergeCell ref="AL41:AO41"/>
    <mergeCell ref="AE36:AG36"/>
    <mergeCell ref="AH36:AK36"/>
    <mergeCell ref="Z41:AA41"/>
    <mergeCell ref="AB41:AD41"/>
    <mergeCell ref="AE41:AG41"/>
    <mergeCell ref="AH41:AK41"/>
    <mergeCell ref="C39:D39"/>
    <mergeCell ref="E39:G39"/>
    <mergeCell ref="H39:J39"/>
    <mergeCell ref="K39:N39"/>
    <mergeCell ref="O39:R39"/>
    <mergeCell ref="C40:D40"/>
    <mergeCell ref="E40:G40"/>
    <mergeCell ref="H40:J40"/>
    <mergeCell ref="K40:N40"/>
    <mergeCell ref="O40:R40"/>
    <mergeCell ref="K36:N36"/>
    <mergeCell ref="O36:R36"/>
    <mergeCell ref="Z36:AA36"/>
    <mergeCell ref="AL46:AO46"/>
    <mergeCell ref="AL45:AO45"/>
    <mergeCell ref="C43:AO43"/>
    <mergeCell ref="Q45:T45"/>
    <mergeCell ref="C34:D34"/>
    <mergeCell ref="E34:G34"/>
    <mergeCell ref="H34:J34"/>
    <mergeCell ref="K34:N34"/>
    <mergeCell ref="O34:R34"/>
    <mergeCell ref="Q46:T46"/>
    <mergeCell ref="Z34:AA34"/>
    <mergeCell ref="C35:D35"/>
    <mergeCell ref="E35:G35"/>
    <mergeCell ref="H35:J35"/>
    <mergeCell ref="K35:N35"/>
    <mergeCell ref="O35:R35"/>
    <mergeCell ref="Y44:AK44"/>
    <mergeCell ref="Z37:AA37"/>
    <mergeCell ref="AB37:AD37"/>
    <mergeCell ref="AE37:AG37"/>
    <mergeCell ref="AH37:AK37"/>
    <mergeCell ref="C36:D36"/>
    <mergeCell ref="E36:G36"/>
    <mergeCell ref="H36:J36"/>
    <mergeCell ref="D28:AL28"/>
    <mergeCell ref="AM28:AO28"/>
    <mergeCell ref="C30:R30"/>
    <mergeCell ref="H31:J33"/>
    <mergeCell ref="D44:P44"/>
    <mergeCell ref="Q44:T44"/>
    <mergeCell ref="C32:D33"/>
    <mergeCell ref="E32:G33"/>
    <mergeCell ref="Q23:U23"/>
    <mergeCell ref="AM23:AO23"/>
    <mergeCell ref="Q25:U25"/>
    <mergeCell ref="AM24:AO24"/>
    <mergeCell ref="Q26:U26"/>
    <mergeCell ref="B24:P24"/>
    <mergeCell ref="AM27:AO27"/>
    <mergeCell ref="AM26:AO26"/>
    <mergeCell ref="AM25:AO25"/>
    <mergeCell ref="Q24:U24"/>
    <mergeCell ref="O32:R33"/>
    <mergeCell ref="AL36:AO36"/>
    <mergeCell ref="AL37:AO37"/>
    <mergeCell ref="AL38:AO38"/>
    <mergeCell ref="AL44:AO44"/>
    <mergeCell ref="AB36:AD36"/>
    <mergeCell ref="BA21:BD21"/>
    <mergeCell ref="CM21:CP21"/>
    <mergeCell ref="BA22:BD22"/>
    <mergeCell ref="Q21:U21"/>
    <mergeCell ref="AM21:AO21"/>
    <mergeCell ref="Q22:U22"/>
    <mergeCell ref="AM22:AO22"/>
    <mergeCell ref="H13:W13"/>
    <mergeCell ref="AE13:AN13"/>
    <mergeCell ref="AS15:CE18"/>
    <mergeCell ref="CM15:CP15"/>
    <mergeCell ref="CM18:CP18"/>
    <mergeCell ref="AS20:CE20"/>
    <mergeCell ref="CL2:CO2"/>
    <mergeCell ref="CS2:DT8"/>
    <mergeCell ref="BF9:BH9"/>
    <mergeCell ref="BL9:CE14"/>
    <mergeCell ref="CM9:CP9"/>
    <mergeCell ref="CS9:DT11"/>
    <mergeCell ref="BF10:BH10"/>
    <mergeCell ref="BF11:BH11"/>
    <mergeCell ref="BF12:BH12"/>
    <mergeCell ref="CL3:CO3"/>
    <mergeCell ref="CM10:CP10"/>
    <mergeCell ref="CM12:CP12"/>
    <mergeCell ref="EA9:EE9"/>
    <mergeCell ref="EA10:EE10"/>
    <mergeCell ref="CM11:CP11"/>
    <mergeCell ref="CS12:DT12"/>
    <mergeCell ref="H12:W12"/>
    <mergeCell ref="AE12:AN12"/>
    <mergeCell ref="BF13:BH13"/>
    <mergeCell ref="CM13:CP13"/>
    <mergeCell ref="CS13:DT13"/>
    <mergeCell ref="C8:AO10"/>
  </mergeCells>
  <dataValidations disablePrompts="1" count="13">
    <dataValidation type="custom" allowBlank="1" showInputMessage="1" showErrorMessage="1" promptTitle="Guidance:" prompt="Leave blank for oil type breaker if values are not named plated on the breaker." sqref="AL45:AO46" xr:uid="{65F7C2A9-CEF0-4CA0-AE19-A9FE7C45FF83}">
      <formula1>OR(AL45="",AND(ISNUMBER(AL45),AL45&gt;0))</formula1>
    </dataValidation>
    <dataValidation type="list" allowBlank="1" showInputMessage="1" showErrorMessage="1" promptTitle="Guidance:" prompt="C0 (General Purpose) - Unspecified probability of restrike_x000a__x000a_C1 (Definite Purpose) - Low probability of restrike_x000a__x000a_C2 Very low probability of restrik" sqref="Q45:T45" xr:uid="{D2044BAF-98A4-42EB-AF2D-EA7C9A8F4BA4}">
      <formula1>"C0,C1,C2"</formula1>
    </dataValidation>
    <dataValidation allowBlank="1" showInputMessage="1" showErrorMessage="1" promptTitle="Guidance:" prompt="Typically 2.6 x Breaker Short-Circuit Current Rating" sqref="AL44:AO44" xr:uid="{81B8DAAF-3580-47E3-B960-C56152DF4FF3}"/>
    <dataValidation type="list" allowBlank="1" showInputMessage="1" showErrorMessage="1" sqref="Q44:T44" xr:uid="{E23445D9-7AF8-43FF-9918-641E0243BDC6}">
      <formula1>"Oil, Vacuum, SF6"</formula1>
    </dataValidation>
    <dataValidation allowBlank="1" showInputMessage="1" showErrorMessage="1" promptTitle="Guidance:" prompt="Use 0.3 µH/ft (approx 1 µH/m) if unknown" sqref="AM23:AO23" xr:uid="{F5A8B7C8-BBFB-4562-889E-9A7E60F2AD2F}"/>
    <dataValidation allowBlank="1" showInputMessage="1" showErrorMessage="1" promptTitle="Guidance:" prompt="5µH for banks &lt; 52kV_x000a__x000a_10 µH for banks &gt;52kV_x000a_" sqref="AM24:AO24 AM27:AO27" xr:uid="{3142D51D-E53D-4215-8CD4-8F9C5EF2EBC8}"/>
    <dataValidation type="custom" allowBlank="1" showInputMessage="1" showErrorMessage="1" error="Enter the previous stage kvar and inrush reactor values before entering data for this stage." sqref="E35:G41 AB35:AD41" xr:uid="{DF5FFC81-6A29-434D-A078-1393F3A9B8F6}">
      <formula1>AND(ISNUMBER(E34), E34&gt;0)</formula1>
    </dataValidation>
    <dataValidation type="decimal" operator="greaterThan" allowBlank="1" showInputMessage="1" showErrorMessage="1" error="At least one stage must exist. Enter a stage kvar rating greater than 0. Enter stage kvar ratings in sequence starting at stage 1." sqref="E34:G34 AB34:AD34" xr:uid="{DDD041C1-C34D-4CB4-B2B2-26E960E75EA5}">
      <formula1>0</formula1>
    </dataValidation>
    <dataValidation type="list" allowBlank="1" showInputMessage="1" showErrorMessage="1" sqref="Q23" xr:uid="{E12A6944-AA12-4717-A3E6-6415C4AF7657}">
      <formula1>"Ungrounded, Grounded"</formula1>
    </dataValidation>
    <dataValidation allowBlank="1" showInputMessage="1" showErrorMessage="1" promptTitle="VarStec - Typical Minimum Values" prompt="_x000a_• 2.4 kV to 13.8 kV systems: 40 µH  _x000a_• &gt;13.8 kV to 38 kV systems: 80 µH_x000a__x000a_Values shown are guidance only and may require iteration to meet switching device transient current ratings." sqref="H34:J34 AE34:AG34" xr:uid="{25D7B339-DD2F-4A91-B7EE-C55DC823D8CB}"/>
    <dataValidation allowBlank="1" showInputMessage="1" showErrorMessage="1" promptTitle="Guideance:" prompt="Iterate this value until the &quot;victim&quot; breaker meets the outrush &quot;pass&quot; criteria. Increase only as needed, since higher indutance increases size and cost." sqref="Q26:U26 AL26:AM26" xr:uid="{2F6A41E2-EEFF-4B83-AEEA-E472F0D29874}"/>
    <dataValidation allowBlank="1" showInputMessage="1" showErrorMessage="1" promptTitle="Guidance:" prompt="Use 0.3 µH/ft (approx 1 µH/m) if unknown_x000a_" sqref="Q25:U25 AL25:AM25" xr:uid="{57CFDE45-9F86-4149-8BF7-1DE18F326C82}"/>
    <dataValidation allowBlank="1" showInputMessage="1" showErrorMessage="1" promptTitle="Design / Engineering Margin" prompt="_x000a_The calculated transient values must not exceed (100% - Margin) of the published switching device limit(s)." sqref="Q24" xr:uid="{8A299255-9DF7-435F-9C98-D1C0AF51769C}"/>
  </dataValidations>
  <printOptions horizontalCentered="1" verticalCentered="1"/>
  <pageMargins left="0.2" right="0.2" top="0.2" bottom="0.2" header="0" footer="0"/>
  <pageSetup scale="91" orientation="portrait" r:id="rId1"/>
  <headerFooter>
    <oddHeader xml:space="preserve">&amp;L
&amp;R       </oddHeader>
  </headerFooter>
  <rowBreaks count="2" manualBreakCount="2">
    <brk id="63" max="16383" man="1"/>
    <brk id="13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C30C9-C2E1-420F-AD1E-1065D2D6A92E}">
  <dimension ref="A1"/>
  <sheetViews>
    <sheetView workbookViewId="0"/>
  </sheetViews>
  <sheetFormatPr defaultRowHeight="15" x14ac:dyDescent="0.25"/>
  <sheetData/>
  <sheetProtection algorithmName="SHA-512" hashValue="/oK5/T5VHed3PrYKTqVCneH7WDLGLWfmOUItoY84bgLu74sE4F2CBRqcVCvVUiZmE8yl+GgZyBbAEOh/6G/Xzg==" saltValue="sRSyinu9kG4LzgxRL8OkRQ==" spinCount="100000" sheet="1" objects="1" scenarios="1"/>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578EDA-A319-4D26-8550-B2E0D32277E8}">
  <dimension ref="A1"/>
  <sheetViews>
    <sheetView workbookViewId="0"/>
  </sheetViews>
  <sheetFormatPr defaultRowHeight="15" x14ac:dyDescent="0.25"/>
  <sheetData/>
  <sheetProtection algorithmName="SHA-512" hashValue="HzRujldesRFm27YnfCAG0StR5F3G5id+OMWhvsIa98yZCDqk+ahCAM2sMDbFI1ozGHaAxww183UoCbJ0bPefcg==" saltValue="qN7+1TJ2GU5KDeragi65pg==" spinCount="100000" sheet="1" objects="1" scenarios="1"/>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C9E5C7-6C4A-426D-8A21-06401EBFF460}">
  <dimension ref="A1"/>
  <sheetViews>
    <sheetView workbookViewId="0"/>
  </sheetViews>
  <sheetFormatPr defaultRowHeight="15" x14ac:dyDescent="0.25"/>
  <sheetData/>
  <sheetProtection algorithmName="SHA-512" hashValue="845roOj1oH+QrGKyZ3cqeR2L0mKLnKsR+T7rPUH0N6zUKZ5mitopIZIZ7JI3swyLukII/M7zXpbw4Us8MFLevA==" saltValue="9RtsDRkqMF4nAaTCUBrUYg==" spinCount="100000" sheet="1" objects="1" scenarios="1"/>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1830-F1A1-4B71-BC37-228E5F3F9898}">
  <dimension ref="A1"/>
  <sheetViews>
    <sheetView workbookViewId="0"/>
  </sheetViews>
  <sheetFormatPr defaultRowHeight="15" x14ac:dyDescent="0.25"/>
  <sheetData/>
  <sheetProtection algorithmName="SHA-512" hashValue="t/BxOgskbt6WwY45brymgKBCXSerh6uKcgITsrfoDBOKx2i578V8sB341t5VQJEyFI1Q4Z/t7fxgKwU5X/dcnw==" saltValue="1p25hoh2BiY5uSKQ9yAcZA==" spinCount="100000" sheet="1" objects="1" scenarios="1"/>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39AD2BD9EF5744A93D330800BBA098" ma:contentTypeVersion="12" ma:contentTypeDescription="Create a new document." ma:contentTypeScope="" ma:versionID="53c6a75c1dc2e3e96ac04e6d146483af">
  <xsd:schema xmlns:xsd="http://www.w3.org/2001/XMLSchema" xmlns:xs="http://www.w3.org/2001/XMLSchema" xmlns:p="http://schemas.microsoft.com/office/2006/metadata/properties" xmlns:ns2="f06edbc9-4a38-4633-ac57-12812ade00da" xmlns:ns3="5733c3ee-3ed4-4876-80d1-ffc06c69238d" targetNamespace="http://schemas.microsoft.com/office/2006/metadata/properties" ma:root="true" ma:fieldsID="3e06dbbfe3e4aaeee4bddc3101a9e35d" ns2:_="" ns3:_="">
    <xsd:import namespace="f06edbc9-4a38-4633-ac57-12812ade00da"/>
    <xsd:import namespace="5733c3ee-3ed4-4876-80d1-ffc06c69238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6edbc9-4a38-4633-ac57-12812ade00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a1eb04f-e05f-4397-87ae-cd0659b49bd5"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33c3ee-3ed4-4876-80d1-ffc06c69238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874d54e4-43ca-4912-830a-8b9c716c240c}" ma:internalName="TaxCatchAll" ma:showField="CatchAllData" ma:web="5733c3ee-3ed4-4876-80d1-ffc06c69238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5733c3ee-3ed4-4876-80d1-ffc06c69238d" xsi:nil="true"/>
    <lcf76f155ced4ddcb4097134ff3c332f xmlns="f06edbc9-4a38-4633-ac57-12812ade00d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1816F3F5-2645-4461-A24F-1EC1E22CDBE8}"/>
</file>

<file path=customXml/itemProps2.xml><?xml version="1.0" encoding="utf-8"?>
<ds:datastoreItem xmlns:ds="http://schemas.openxmlformats.org/officeDocument/2006/customXml" ds:itemID="{E982AD15-4212-4009-866A-5ED672E8A2BD}">
  <ds:schemaRefs>
    <ds:schemaRef ds:uri="http://schemas.microsoft.com/sharepoint/v3/contenttype/forms"/>
  </ds:schemaRefs>
</ds:datastoreItem>
</file>

<file path=customXml/itemProps3.xml><?xml version="1.0" encoding="utf-8"?>
<ds:datastoreItem xmlns:ds="http://schemas.openxmlformats.org/officeDocument/2006/customXml" ds:itemID="{72DB0BE8-6C47-4B58-86A9-9CF74C9EEC54}">
  <ds:schemaRefs>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http://purl.org/dc/dcmitype/"/>
    <ds:schemaRef ds:uri="http://purl.org/dc/terms/"/>
    <ds:schemaRef ds:uri="http://purl.org/dc/elements/1.1/"/>
    <ds:schemaRef ds:uri="f06edbc9-4a38-4633-ac57-12812ade00da"/>
    <ds:schemaRef ds:uri="http://schemas.microsoft.com/office/infopath/2007/PartnerControls"/>
    <ds:schemaRef ds:uri="5733c3ee-3ed4-4876-80d1-ffc06c69238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3</vt:i4>
      </vt:variant>
    </vt:vector>
  </HeadingPairs>
  <TitlesOfParts>
    <vt:vector size="10" baseType="lpstr">
      <vt:lpstr>Technical Overview</vt:lpstr>
      <vt:lpstr>Single Ended Substation</vt:lpstr>
      <vt:lpstr>Double Ended Substation</vt:lpstr>
      <vt:lpstr>Formulas</vt:lpstr>
      <vt:lpstr>Breakers S1 Cap Switching</vt:lpstr>
      <vt:lpstr>Breakers S2 Cap Switching</vt:lpstr>
      <vt:lpstr>Capacitor Switches</vt:lpstr>
      <vt:lpstr>'Double Ended Substation'!Print_Area</vt:lpstr>
      <vt:lpstr>'Single Ended Substation'!Print_Area</vt:lpstr>
      <vt:lpstr>'Technical Overview'!Print_Area</vt:lpstr>
    </vt:vector>
  </TitlesOfParts>
  <Company>VarStec Power Solutions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VarStec - Capacitor Bank Outrush &amp; Close-in Fault Analysis Tool</dc:title>
  <dc:subject>Capacitor Bank Outrush &amp; Close In Fault Analysis</dc:subject>
  <dc:creator>Paul Steciuk;Paul B. Steciuk;VarStec Power Solutions</dc:creator>
  <cp:keywords>IEEE C37.012-2022, IEEE C37.04-2018, IEEE PES-TR16, IEEE Std C37.09-2018, C0, C2, C2, Definiate Purpose Breaker, Vaccum, Oil, Single-Ended, Double-Ended Subsation</cp:keywords>
  <dc:description>The VarStec Capacitor Banbk Outrush &amp; Close-in Fault Analysis Tool is an engineering calculation tool developed to evaluate the transient discharge duty imposed on a designated switching device (breaker) during a close-in fault condition adjacent to an energized capacitor bank.</dc:description>
  <cp:lastModifiedBy>Paul Steciuk</cp:lastModifiedBy>
  <cp:lastPrinted>2026-03-01T16:04:33Z</cp:lastPrinted>
  <dcterms:created xsi:type="dcterms:W3CDTF">2025-12-26T20:24:32Z</dcterms:created>
  <dcterms:modified xsi:type="dcterms:W3CDTF">2026-04-13T15:06:08Z</dcterms:modified>
  <cp:category>Professional Engineering Tool </cp:category>
  <cp:contentStatus>Updated 4-13-2026</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0x010100D339AD2BD9EF5744A93D330800BBA098</vt:lpwstr>
  </property>
  <property fmtid="{D5CDD505-2E9C-101B-9397-08002B2CF9AE}" pid="3" name="MediaServiceImageTags">
    <vt:lpwstr/>
  </property>
</Properties>
</file>